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robuz\OneDrive\Documenti\Roby\progetti\COVID 19\a_mie elaborazioni\"/>
    </mc:Choice>
  </mc:AlternateContent>
  <bookViews>
    <workbookView xWindow="0" yWindow="0" windowWidth="23040" windowHeight="10644" activeTab="1"/>
  </bookViews>
  <sheets>
    <sheet name="leggimi" sheetId="11" r:id="rId1"/>
    <sheet name="mod" sheetId="7" r:id="rId2"/>
    <sheet name="calc" sheetId="5" r:id="rId3"/>
  </sheets>
  <calcPr calcId="152511"/>
  <pivotCaches>
    <pivotCache cacheId="0" r:id="rId4"/>
    <pivotCache cacheId="1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" i="5" l="1"/>
  <c r="Y5" i="5"/>
  <c r="AY2" i="5"/>
  <c r="Y2" i="5"/>
  <c r="Q4" i="5" l="1"/>
  <c r="O9" i="7" l="1"/>
  <c r="O7" i="7"/>
  <c r="AJ1" i="5" l="1"/>
  <c r="BJ1" i="5"/>
  <c r="AJ4" i="5"/>
  <c r="AJ5" i="5"/>
  <c r="AJ3" i="5"/>
  <c r="BI1" i="5" l="1"/>
  <c r="AI1" i="5"/>
  <c r="BF3" i="5" l="1"/>
  <c r="BI3" i="5" s="1"/>
  <c r="BK3" i="5" s="1"/>
  <c r="S28" i="7"/>
  <c r="BH1" i="5"/>
  <c r="BH3" i="5" l="1"/>
  <c r="BP3" i="5"/>
  <c r="P7" i="5" l="1"/>
  <c r="C3" i="5"/>
  <c r="B3" i="5"/>
  <c r="L3" i="5" l="1"/>
  <c r="D3" i="5"/>
  <c r="E7" i="5"/>
  <c r="AC3" i="5" l="1"/>
  <c r="AB3" i="5"/>
  <c r="B4" i="5"/>
  <c r="BC3" i="5" l="1"/>
  <c r="Z3" i="5"/>
  <c r="AN3" i="5" s="1"/>
  <c r="N3" i="5" s="1"/>
  <c r="C4" i="5" s="1"/>
  <c r="L4" i="5" s="1"/>
  <c r="BB3" i="5"/>
  <c r="AD3" i="5"/>
  <c r="AE7" i="5"/>
  <c r="M3" i="5"/>
  <c r="BL3" i="5" l="1"/>
  <c r="AZ3" i="5"/>
  <c r="BN3" i="5" s="1"/>
  <c r="BE7" i="5"/>
  <c r="BD3" i="5"/>
  <c r="D4" i="5"/>
  <c r="E8" i="5"/>
  <c r="M4" i="5"/>
  <c r="BM3" i="5" l="1"/>
  <c r="BB4" i="5"/>
  <c r="BC4" i="5" s="1"/>
  <c r="B5" i="5"/>
  <c r="BE8" i="5" l="1"/>
  <c r="AZ4" i="5"/>
  <c r="BN4" i="5" s="1"/>
  <c r="BD4" i="5"/>
  <c r="BF4" i="5" l="1"/>
  <c r="BI4" i="5" s="1"/>
  <c r="BP4" i="5" l="1"/>
  <c r="BH4" i="5"/>
  <c r="BK4" i="5"/>
  <c r="BL4" i="5"/>
  <c r="BM4" i="5" l="1"/>
  <c r="BB5" i="5"/>
  <c r="BC5" i="5" s="1"/>
  <c r="BD5" i="5" l="1"/>
  <c r="BE9" i="5"/>
  <c r="AZ5" i="5"/>
  <c r="BN5" i="5" l="1"/>
  <c r="BF5" i="5"/>
  <c r="BI5" i="5" s="1"/>
  <c r="BH5" i="5" l="1"/>
  <c r="BP5" i="5"/>
  <c r="BK5" i="5"/>
  <c r="BL5" i="5"/>
  <c r="BM5" i="5" l="1"/>
  <c r="BB6" i="5"/>
  <c r="BC6" i="5" s="1"/>
  <c r="BD6" i="5" l="1"/>
  <c r="AZ6" i="5"/>
  <c r="BE10" i="5"/>
  <c r="BN6" i="5" l="1"/>
  <c r="BF6" i="5"/>
  <c r="BH6" i="5" s="1"/>
  <c r="BP6" i="5" l="1"/>
  <c r="BI6" i="5"/>
  <c r="BL6" i="5" s="1"/>
  <c r="BK6" i="5" l="1"/>
  <c r="BM6" i="5"/>
  <c r="BB7" i="5"/>
  <c r="BC7" i="5" s="1"/>
  <c r="BD7" i="5" l="1"/>
  <c r="BE11" i="5"/>
  <c r="AZ7" i="5"/>
  <c r="BN7" i="5" l="1"/>
  <c r="BF7" i="5"/>
  <c r="BP7" i="5" s="1"/>
  <c r="BH7" i="5" l="1"/>
  <c r="BI7" i="5"/>
  <c r="BK7" i="5" s="1"/>
  <c r="BL7" i="5" l="1"/>
  <c r="BM7" i="5" s="1"/>
  <c r="BB8" i="5" l="1"/>
  <c r="BC8" i="5" s="1"/>
  <c r="BD8" i="5" s="1"/>
  <c r="BE12" i="5" l="1"/>
  <c r="AZ8" i="5"/>
  <c r="BF8" i="5" s="1"/>
  <c r="BH8" i="5" s="1"/>
  <c r="BN8" i="5" l="1"/>
  <c r="BI8" i="5"/>
  <c r="BK8" i="5" s="1"/>
  <c r="BP8" i="5"/>
  <c r="BL8" i="5" l="1"/>
  <c r="BM8" i="5" s="1"/>
  <c r="BB9" i="5" l="1"/>
  <c r="BC9" i="5" s="1"/>
  <c r="BE13" i="5" s="1"/>
  <c r="AZ9" i="5" l="1"/>
  <c r="BN9" i="5" s="1"/>
  <c r="BD9" i="5"/>
  <c r="BF9" i="5" l="1"/>
  <c r="BP9" i="5" s="1"/>
  <c r="BI9" i="5" l="1"/>
  <c r="BL9" i="5" s="1"/>
  <c r="BM9" i="5" s="1"/>
  <c r="BH9" i="5"/>
  <c r="BB10" i="5" l="1"/>
  <c r="BC10" i="5" s="1"/>
  <c r="AZ10" i="5" s="1"/>
  <c r="BN10" i="5" s="1"/>
  <c r="BK9" i="5"/>
  <c r="BE14" i="5" l="1"/>
  <c r="BD10" i="5"/>
  <c r="BF10" i="5"/>
  <c r="BI10" i="5" s="1"/>
  <c r="BH10" i="5" l="1"/>
  <c r="BP10" i="5"/>
  <c r="BK10" i="5"/>
  <c r="BL10" i="5"/>
  <c r="BB11" i="5" l="1"/>
  <c r="BM10" i="5"/>
  <c r="BC11" i="5" l="1"/>
  <c r="AZ11" i="5" l="1"/>
  <c r="BN11" i="5" s="1"/>
  <c r="BE15" i="5"/>
  <c r="BD11" i="5"/>
  <c r="BF11" i="5" l="1"/>
  <c r="BP11" i="5" s="1"/>
  <c r="BH11" i="5" l="1"/>
  <c r="BI11" i="5"/>
  <c r="BK11" i="5" s="1"/>
  <c r="BL11" i="5" l="1"/>
  <c r="BB12" i="5" s="1"/>
  <c r="BC12" i="5" s="1"/>
  <c r="BD12" i="5" l="1"/>
  <c r="BE16" i="5"/>
  <c r="AZ12" i="5"/>
  <c r="BM11" i="5"/>
  <c r="BF12" i="5" l="1"/>
  <c r="BH12" i="5" s="1"/>
  <c r="BN12" i="5"/>
  <c r="BI12" i="5" l="1"/>
  <c r="BK12" i="5" s="1"/>
  <c r="BP12" i="5"/>
  <c r="BL12" i="5" l="1"/>
  <c r="BM12" i="5" l="1"/>
  <c r="BB13" i="5"/>
  <c r="BC13" i="5" s="1"/>
  <c r="AZ13" i="5" s="1"/>
  <c r="BN13" i="5" s="1"/>
  <c r="BD13" i="5" l="1"/>
  <c r="BE17" i="5"/>
  <c r="BF13" i="5"/>
  <c r="BH13" i="5" s="1"/>
  <c r="BP13" i="5" l="1"/>
  <c r="BI13" i="5"/>
  <c r="BK13" i="5" s="1"/>
  <c r="BL13" i="5" l="1"/>
  <c r="BM13" i="5" s="1"/>
  <c r="BB14" i="5" l="1"/>
  <c r="BC14" i="5" s="1"/>
  <c r="BD14" i="5" l="1"/>
  <c r="AZ14" i="5"/>
  <c r="BN14" i="5" s="1"/>
  <c r="BE18" i="5"/>
  <c r="BF14" i="5" l="1"/>
  <c r="BP14" i="5" s="1"/>
  <c r="BH14" i="5" l="1"/>
  <c r="BI14" i="5"/>
  <c r="BL14" i="5" s="1"/>
  <c r="BK14" i="5" l="1"/>
  <c r="BB15" i="5"/>
  <c r="BC15" i="5" s="1"/>
  <c r="BM14" i="5"/>
  <c r="BD15" i="5" l="1"/>
  <c r="AZ15" i="5"/>
  <c r="BN15" i="5" s="1"/>
  <c r="BE19" i="5"/>
  <c r="BF15" i="5" l="1"/>
  <c r="BH15" i="5" s="1"/>
  <c r="BP15" i="5" l="1"/>
  <c r="BI15" i="5"/>
  <c r="BL15" i="5" s="1"/>
  <c r="BK15" i="5" l="1"/>
  <c r="BB16" i="5"/>
  <c r="BC16" i="5" s="1"/>
  <c r="BM15" i="5"/>
  <c r="AZ16" i="5" l="1"/>
  <c r="BN16" i="5" s="1"/>
  <c r="BE20" i="5"/>
  <c r="BD16" i="5"/>
  <c r="BF16" i="5" l="1"/>
  <c r="BI16" i="5" s="1"/>
  <c r="BH16" i="5" l="1"/>
  <c r="BP16" i="5"/>
  <c r="BK16" i="5"/>
  <c r="BL16" i="5"/>
  <c r="BB17" i="5" l="1"/>
  <c r="BC17" i="5" s="1"/>
  <c r="BM16" i="5"/>
  <c r="AZ17" i="5" l="1"/>
  <c r="BN17" i="5" s="1"/>
  <c r="BE21" i="5"/>
  <c r="BD17" i="5"/>
  <c r="BF17" i="5" l="1"/>
  <c r="BH17" i="5" s="1"/>
  <c r="BP17" i="5" l="1"/>
  <c r="BI17" i="5"/>
  <c r="BK17" i="5" s="1"/>
  <c r="BL17" i="5" l="1"/>
  <c r="BM17" i="5" s="1"/>
  <c r="BB18" i="5" l="1"/>
  <c r="BC18" i="5" s="1"/>
  <c r="BE22" i="5" l="1"/>
  <c r="AZ18" i="5"/>
  <c r="BN18" i="5" s="1"/>
  <c r="BD18" i="5"/>
  <c r="BF18" i="5" l="1"/>
  <c r="BH18" i="5" s="1"/>
  <c r="BI18" i="5" l="1"/>
  <c r="BK18" i="5" s="1"/>
  <c r="BP18" i="5"/>
  <c r="BL18" i="5" l="1"/>
  <c r="BB19" i="5" s="1"/>
  <c r="BC19" i="5" s="1"/>
  <c r="BM18" i="5" l="1"/>
  <c r="AZ19" i="5"/>
  <c r="BN19" i="5" s="1"/>
  <c r="BE23" i="5"/>
  <c r="BD19" i="5"/>
  <c r="BF19" i="5" l="1"/>
  <c r="BP19" i="5" s="1"/>
  <c r="BI19" i="5" l="1"/>
  <c r="BK19" i="5" s="1"/>
  <c r="BH19" i="5"/>
  <c r="BL19" i="5" l="1"/>
  <c r="BB20" i="5" s="1"/>
  <c r="BC20" i="5" s="1"/>
  <c r="BM19" i="5" l="1"/>
  <c r="BE24" i="5"/>
  <c r="AZ20" i="5"/>
  <c r="BN20" i="5" s="1"/>
  <c r="BD20" i="5"/>
  <c r="BF20" i="5" l="1"/>
  <c r="BH20" i="5" s="1"/>
  <c r="BP20" i="5" l="1"/>
  <c r="BI20" i="5"/>
  <c r="BK20" i="5" s="1"/>
  <c r="BL20" i="5" l="1"/>
  <c r="BM20" i="5" s="1"/>
  <c r="BB21" i="5" l="1"/>
  <c r="BC21" i="5" s="1"/>
  <c r="BE25" i="5" s="1"/>
  <c r="BD21" i="5" l="1"/>
  <c r="AZ21" i="5"/>
  <c r="BN21" i="5" s="1"/>
  <c r="BF21" i="5" l="1"/>
  <c r="BH21" i="5" s="1"/>
  <c r="BI21" i="5" l="1"/>
  <c r="BP21" i="5"/>
  <c r="BK21" i="5" l="1"/>
  <c r="BL21" i="5"/>
  <c r="BB22" i="5" l="1"/>
  <c r="BC22" i="5" s="1"/>
  <c r="BM21" i="5"/>
  <c r="BD22" i="5" l="1"/>
  <c r="BE26" i="5"/>
  <c r="AZ22" i="5"/>
  <c r="BN22" i="5" l="1"/>
  <c r="BF22" i="5"/>
  <c r="BI22" i="5" l="1"/>
  <c r="BP22" i="5"/>
  <c r="BH22" i="5"/>
  <c r="BL22" i="5" l="1"/>
  <c r="BK22" i="5"/>
  <c r="BB23" i="5" l="1"/>
  <c r="BC23" i="5" s="1"/>
  <c r="BM22" i="5"/>
  <c r="AZ23" i="5" l="1"/>
  <c r="BE27" i="5"/>
  <c r="BD23" i="5"/>
  <c r="BN23" i="5" l="1"/>
  <c r="BF23" i="5"/>
  <c r="BI23" i="5" l="1"/>
  <c r="BP23" i="5"/>
  <c r="BH23" i="5"/>
  <c r="BK23" i="5" l="1"/>
  <c r="BL23" i="5"/>
  <c r="BM23" i="5" l="1"/>
  <c r="BB24" i="5"/>
  <c r="BC24" i="5" l="1"/>
  <c r="BE28" i="5" l="1"/>
  <c r="AZ24" i="5"/>
  <c r="BD24" i="5"/>
  <c r="BN24" i="5" l="1"/>
  <c r="BF24" i="5"/>
  <c r="BI24" i="5" l="1"/>
  <c r="BH24" i="5"/>
  <c r="BP24" i="5"/>
  <c r="BK24" i="5" l="1"/>
  <c r="BL24" i="5"/>
  <c r="BB25" i="5" l="1"/>
  <c r="BM24" i="5"/>
  <c r="BC25" i="5" l="1"/>
  <c r="BE29" i="5" l="1"/>
  <c r="AZ25" i="5"/>
  <c r="BD25" i="5"/>
  <c r="BN25" i="5" l="1"/>
  <c r="BF25" i="5"/>
  <c r="BI25" i="5" l="1"/>
  <c r="BH25" i="5"/>
  <c r="BP25" i="5"/>
  <c r="BK25" i="5" l="1"/>
  <c r="BL25" i="5"/>
  <c r="BM25" i="5" l="1"/>
  <c r="BB26" i="5"/>
  <c r="BC26" i="5" l="1"/>
  <c r="BE30" i="5" l="1"/>
  <c r="AZ26" i="5"/>
  <c r="BD26" i="5"/>
  <c r="BN26" i="5" l="1"/>
  <c r="BF26" i="5"/>
  <c r="BI26" i="5" l="1"/>
  <c r="BH26" i="5"/>
  <c r="BP26" i="5"/>
  <c r="BK26" i="5" l="1"/>
  <c r="BL26" i="5"/>
  <c r="BB27" i="5" l="1"/>
  <c r="BM26" i="5"/>
  <c r="BC27" i="5" l="1"/>
  <c r="BE31" i="5" l="1"/>
  <c r="AZ27" i="5"/>
  <c r="BD27" i="5"/>
  <c r="BN27" i="5" l="1"/>
  <c r="BF27" i="5"/>
  <c r="BI27" i="5" l="1"/>
  <c r="BH27" i="5"/>
  <c r="BP27" i="5"/>
  <c r="BK27" i="5" l="1"/>
  <c r="BL27" i="5"/>
  <c r="BB28" i="5" l="1"/>
  <c r="BM27" i="5"/>
  <c r="BC28" i="5" l="1"/>
  <c r="AZ28" i="5" l="1"/>
  <c r="BE32" i="5"/>
  <c r="BD28" i="5"/>
  <c r="BN28" i="5" l="1"/>
  <c r="BF28" i="5"/>
  <c r="BI28" i="5" l="1"/>
  <c r="BH28" i="5"/>
  <c r="BP28" i="5"/>
  <c r="BK28" i="5" l="1"/>
  <c r="BL28" i="5"/>
  <c r="BM28" i="5" l="1"/>
  <c r="BB29" i="5"/>
  <c r="BC29" i="5" l="1"/>
  <c r="Q20" i="7"/>
  <c r="AZ29" i="5" l="1"/>
  <c r="BE33" i="5"/>
  <c r="BD29" i="5"/>
  <c r="O20" i="7"/>
  <c r="BN29" i="5" l="1"/>
  <c r="BF29" i="5"/>
  <c r="BI29" i="5" l="1"/>
  <c r="BH29" i="5"/>
  <c r="BP29" i="5"/>
  <c r="BK29" i="5" l="1"/>
  <c r="BL29" i="5"/>
  <c r="BB30" i="5" l="1"/>
  <c r="BM29" i="5"/>
  <c r="BC30" i="5" l="1"/>
  <c r="BE34" i="5" l="1"/>
  <c r="AZ30" i="5"/>
  <c r="BD30" i="5"/>
  <c r="BN30" i="5" l="1"/>
  <c r="BF30" i="5"/>
  <c r="BI30" i="5" l="1"/>
  <c r="BH30" i="5"/>
  <c r="BP30" i="5"/>
  <c r="BK30" i="5" l="1"/>
  <c r="BL30" i="5"/>
  <c r="BM30" i="5" l="1"/>
  <c r="BB31" i="5"/>
  <c r="BC31" i="5" l="1"/>
  <c r="AZ31" i="5" l="1"/>
  <c r="BE35" i="5"/>
  <c r="BD31" i="5"/>
  <c r="BN31" i="5" l="1"/>
  <c r="BF31" i="5"/>
  <c r="BI31" i="5" l="1"/>
  <c r="BH31" i="5"/>
  <c r="BP31" i="5"/>
  <c r="BK31" i="5" l="1"/>
  <c r="BL31" i="5"/>
  <c r="BB32" i="5" l="1"/>
  <c r="BM31" i="5"/>
  <c r="BC32" i="5" l="1"/>
  <c r="BE36" i="5" l="1"/>
  <c r="AZ32" i="5"/>
  <c r="BD32" i="5"/>
  <c r="BN32" i="5" l="1"/>
  <c r="BF32" i="5"/>
  <c r="BI32" i="5" l="1"/>
  <c r="BH32" i="5"/>
  <c r="BP32" i="5"/>
  <c r="BK32" i="5" l="1"/>
  <c r="BL32" i="5"/>
  <c r="BB33" i="5" l="1"/>
  <c r="BM32" i="5"/>
  <c r="BC33" i="5" l="1"/>
  <c r="BE37" i="5" l="1"/>
  <c r="AZ33" i="5"/>
  <c r="BD33" i="5"/>
  <c r="BN33" i="5" l="1"/>
  <c r="BF33" i="5"/>
  <c r="BI33" i="5" l="1"/>
  <c r="BH33" i="5"/>
  <c r="BP33" i="5"/>
  <c r="BK33" i="5" l="1"/>
  <c r="BL33" i="5"/>
  <c r="BB34" i="5" l="1"/>
  <c r="BM33" i="5"/>
  <c r="BC34" i="5" l="1"/>
  <c r="AZ34" i="5" l="1"/>
  <c r="BE38" i="5"/>
  <c r="BD34" i="5"/>
  <c r="BN34" i="5" l="1"/>
  <c r="BF34" i="5"/>
  <c r="BI34" i="5" l="1"/>
  <c r="BH34" i="5"/>
  <c r="BP34" i="5"/>
  <c r="BK34" i="5" l="1"/>
  <c r="BL34" i="5"/>
  <c r="BB35" i="5" l="1"/>
  <c r="BM34" i="5"/>
  <c r="BC35" i="5" l="1"/>
  <c r="BE39" i="5" l="1"/>
  <c r="AZ35" i="5"/>
  <c r="BD35" i="5"/>
  <c r="BN35" i="5" l="1"/>
  <c r="BF35" i="5"/>
  <c r="BI35" i="5" l="1"/>
  <c r="BH35" i="5"/>
  <c r="BP35" i="5"/>
  <c r="BK35" i="5" l="1"/>
  <c r="BL35" i="5"/>
  <c r="BM35" i="5" l="1"/>
  <c r="BB36" i="5"/>
  <c r="BC36" i="5" l="1"/>
  <c r="AZ36" i="5" l="1"/>
  <c r="BE40" i="5"/>
  <c r="BD36" i="5"/>
  <c r="BN36" i="5" l="1"/>
  <c r="BF36" i="5"/>
  <c r="BI36" i="5" l="1"/>
  <c r="BH36" i="5"/>
  <c r="BP36" i="5"/>
  <c r="BK36" i="5" l="1"/>
  <c r="BL36" i="5"/>
  <c r="BB37" i="5" l="1"/>
  <c r="BM36" i="5"/>
  <c r="BC37" i="5" l="1"/>
  <c r="AZ37" i="5" l="1"/>
  <c r="BE41" i="5"/>
  <c r="BD37" i="5"/>
  <c r="BN37" i="5" l="1"/>
  <c r="BF37" i="5"/>
  <c r="BI37" i="5" l="1"/>
  <c r="BH37" i="5"/>
  <c r="BP37" i="5"/>
  <c r="BK37" i="5" l="1"/>
  <c r="BL37" i="5"/>
  <c r="BB38" i="5" l="1"/>
  <c r="BM37" i="5"/>
  <c r="BC38" i="5" l="1"/>
  <c r="AZ38" i="5" l="1"/>
  <c r="BE42" i="5"/>
  <c r="BD38" i="5"/>
  <c r="BN38" i="5" l="1"/>
  <c r="BF38" i="5"/>
  <c r="BI38" i="5" l="1"/>
  <c r="BH38" i="5"/>
  <c r="BP38" i="5"/>
  <c r="BK38" i="5" l="1"/>
  <c r="BL38" i="5"/>
  <c r="BM38" i="5" l="1"/>
  <c r="BB39" i="5"/>
  <c r="BC39" i="5" l="1"/>
  <c r="BE43" i="5" l="1"/>
  <c r="AZ39" i="5"/>
  <c r="BD39" i="5"/>
  <c r="BN39" i="5" l="1"/>
  <c r="BF39" i="5"/>
  <c r="BI39" i="5" l="1"/>
  <c r="BH39" i="5"/>
  <c r="BP39" i="5"/>
  <c r="BK39" i="5" l="1"/>
  <c r="BL39" i="5"/>
  <c r="BM39" i="5" l="1"/>
  <c r="BB40" i="5"/>
  <c r="BC40" i="5" l="1"/>
  <c r="AZ40" i="5" l="1"/>
  <c r="BE44" i="5"/>
  <c r="BD40" i="5"/>
  <c r="BN40" i="5" l="1"/>
  <c r="BF40" i="5"/>
  <c r="BI40" i="5" l="1"/>
  <c r="BH40" i="5"/>
  <c r="BP40" i="5"/>
  <c r="BK40" i="5" l="1"/>
  <c r="BL40" i="5"/>
  <c r="BB41" i="5" l="1"/>
  <c r="BM40" i="5"/>
  <c r="BC41" i="5" l="1"/>
  <c r="AZ41" i="5" l="1"/>
  <c r="BE45" i="5"/>
  <c r="BD41" i="5"/>
  <c r="BN41" i="5" l="1"/>
  <c r="BF41" i="5"/>
  <c r="BI41" i="5" l="1"/>
  <c r="BH41" i="5"/>
  <c r="BP41" i="5"/>
  <c r="BK41" i="5" l="1"/>
  <c r="BL41" i="5"/>
  <c r="BB42" i="5" l="1"/>
  <c r="BM41" i="5"/>
  <c r="BC42" i="5" l="1"/>
  <c r="AZ42" i="5" l="1"/>
  <c r="BE46" i="5"/>
  <c r="BD42" i="5"/>
  <c r="BN42" i="5" l="1"/>
  <c r="BF42" i="5"/>
  <c r="BI42" i="5" l="1"/>
  <c r="BH42" i="5"/>
  <c r="BP42" i="5"/>
  <c r="BK42" i="5" l="1"/>
  <c r="BL42" i="5"/>
  <c r="BB43" i="5" l="1"/>
  <c r="BM42" i="5"/>
  <c r="BC43" i="5" l="1"/>
  <c r="AZ43" i="5" l="1"/>
  <c r="BE47" i="5"/>
  <c r="BD43" i="5"/>
  <c r="BN43" i="5" l="1"/>
  <c r="BF43" i="5"/>
  <c r="AH1" i="5"/>
  <c r="AF3" i="5" s="1"/>
  <c r="AI3" i="5" s="1"/>
  <c r="BI43" i="5" l="1"/>
  <c r="BH43" i="5"/>
  <c r="BP43" i="5"/>
  <c r="AP3" i="5"/>
  <c r="AH3" i="5"/>
  <c r="AG6" i="5"/>
  <c r="AJ6" i="5" s="1"/>
  <c r="BK43" i="5" l="1"/>
  <c r="BL43" i="5"/>
  <c r="AK3" i="5"/>
  <c r="AL3" i="5"/>
  <c r="AM3" i="5" s="1"/>
  <c r="BB44" i="5" l="1"/>
  <c r="BM43" i="5"/>
  <c r="AB4" i="5"/>
  <c r="AC4" i="5" s="1"/>
  <c r="Z4" i="5" s="1"/>
  <c r="AN4" i="5" s="1"/>
  <c r="N4" i="5" s="1"/>
  <c r="C5" i="5" s="1"/>
  <c r="L5" i="5" l="1"/>
  <c r="D5" i="5"/>
  <c r="E9" i="5"/>
  <c r="BC44" i="5"/>
  <c r="AD4" i="5"/>
  <c r="AE8" i="5"/>
  <c r="B6" i="5" l="1"/>
  <c r="M5" i="5"/>
  <c r="BE48" i="5"/>
  <c r="AZ44" i="5"/>
  <c r="BD44" i="5"/>
  <c r="AF4" i="5"/>
  <c r="AI4" i="5" s="1"/>
  <c r="AK4" i="5" s="1"/>
  <c r="BN44" i="5" l="1"/>
  <c r="BF44" i="5"/>
  <c r="AP4" i="5"/>
  <c r="AH4" i="5"/>
  <c r="AG7" i="5"/>
  <c r="AJ7" i="5" s="1"/>
  <c r="AL4" i="5"/>
  <c r="AM4" i="5" s="1"/>
  <c r="BI44" i="5" l="1"/>
  <c r="BH44" i="5"/>
  <c r="BP44" i="5"/>
  <c r="AB5" i="5"/>
  <c r="AC5" i="5" s="1"/>
  <c r="Z5" i="5" s="1"/>
  <c r="BK44" i="5" l="1"/>
  <c r="BL44" i="5"/>
  <c r="AE9" i="5"/>
  <c r="AN5" i="5"/>
  <c r="N5" i="5" s="1"/>
  <c r="C6" i="5" s="1"/>
  <c r="AD5" i="5"/>
  <c r="AF5" i="5"/>
  <c r="AI5" i="5" s="1"/>
  <c r="AK5" i="5" s="1"/>
  <c r="E10" i="5" l="1"/>
  <c r="D6" i="5"/>
  <c r="L6" i="5"/>
  <c r="BM44" i="5"/>
  <c r="BB45" i="5"/>
  <c r="AH5" i="5"/>
  <c r="AG8" i="5"/>
  <c r="AJ8" i="5" s="1"/>
  <c r="AP5" i="5"/>
  <c r="AL5" i="5"/>
  <c r="AM5" i="5" s="1"/>
  <c r="M6" i="5" l="1"/>
  <c r="B7" i="5"/>
  <c r="BC45" i="5"/>
  <c r="AB6" i="5"/>
  <c r="AC6" i="5" s="1"/>
  <c r="BE49" i="5" l="1"/>
  <c r="AZ45" i="5"/>
  <c r="BD45" i="5"/>
  <c r="AD6" i="5"/>
  <c r="Z6" i="5"/>
  <c r="AE10" i="5"/>
  <c r="BN45" i="5" l="1"/>
  <c r="BF45" i="5"/>
  <c r="AN6" i="5"/>
  <c r="N6" i="5" s="1"/>
  <c r="C7" i="5" s="1"/>
  <c r="AF6" i="5"/>
  <c r="AI6" i="5" s="1"/>
  <c r="AK6" i="5" s="1"/>
  <c r="E11" i="5" l="1"/>
  <c r="D7" i="5"/>
  <c r="L7" i="5"/>
  <c r="BH45" i="5"/>
  <c r="BI45" i="5"/>
  <c r="BP45" i="5"/>
  <c r="AH6" i="5"/>
  <c r="AP6" i="5"/>
  <c r="AG9" i="5"/>
  <c r="AJ9" i="5" s="1"/>
  <c r="AL6" i="5"/>
  <c r="AB7" i="5" s="1"/>
  <c r="M7" i="5" l="1"/>
  <c r="B8" i="5"/>
  <c r="BK45" i="5"/>
  <c r="BL45" i="5"/>
  <c r="AM6" i="5"/>
  <c r="AC7" i="5"/>
  <c r="Z7" i="5" s="1"/>
  <c r="BB46" i="5" l="1"/>
  <c r="BM45" i="5"/>
  <c r="AN7" i="5"/>
  <c r="N7" i="5" s="1"/>
  <c r="C8" i="5" s="1"/>
  <c r="AD7" i="5"/>
  <c r="AE11" i="5"/>
  <c r="E12" i="5" l="1"/>
  <c r="D8" i="5"/>
  <c r="L8" i="5"/>
  <c r="BC46" i="5"/>
  <c r="AF7" i="5"/>
  <c r="AG10" i="5" s="1"/>
  <c r="AJ10" i="5" s="1"/>
  <c r="M8" i="5" l="1"/>
  <c r="B9" i="5"/>
  <c r="AZ46" i="5"/>
  <c r="BE50" i="5"/>
  <c r="BD46" i="5"/>
  <c r="AI7" i="5"/>
  <c r="AP7" i="5"/>
  <c r="AH7" i="5"/>
  <c r="BN46" i="5" l="1"/>
  <c r="BF46" i="5"/>
  <c r="AK7" i="5"/>
  <c r="AL7" i="5"/>
  <c r="BI46" i="5" l="1"/>
  <c r="BH46" i="5"/>
  <c r="BP46" i="5"/>
  <c r="AM7" i="5"/>
  <c r="AB8" i="5"/>
  <c r="AC8" i="5" s="1"/>
  <c r="Z8" i="5" s="1"/>
  <c r="BK46" i="5" l="1"/>
  <c r="BL46" i="5"/>
  <c r="AN8" i="5"/>
  <c r="N8" i="5" s="1"/>
  <c r="C9" i="5" s="1"/>
  <c r="AD8" i="5"/>
  <c r="AE12" i="5"/>
  <c r="E13" i="5" l="1"/>
  <c r="D9" i="5"/>
  <c r="L9" i="5"/>
  <c r="BM46" i="5"/>
  <c r="BB47" i="5"/>
  <c r="AF8" i="5"/>
  <c r="M9" i="5" l="1"/>
  <c r="B10" i="5"/>
  <c r="BC47" i="5"/>
  <c r="AG11" i="5"/>
  <c r="AJ11" i="5" s="1"/>
  <c r="AH8" i="5"/>
  <c r="AP8" i="5"/>
  <c r="AI8" i="5"/>
  <c r="AZ47" i="5" l="1"/>
  <c r="BE51" i="5"/>
  <c r="BD47" i="5"/>
  <c r="AK8" i="5"/>
  <c r="AL8" i="5"/>
  <c r="BN47" i="5" l="1"/>
  <c r="BF47" i="5"/>
  <c r="AB9" i="5"/>
  <c r="AC9" i="5" s="1"/>
  <c r="Z9" i="5" s="1"/>
  <c r="AM8" i="5"/>
  <c r="BH47" i="5" l="1"/>
  <c r="BI47" i="5"/>
  <c r="BP47" i="5"/>
  <c r="AN9" i="5"/>
  <c r="N9" i="5" s="1"/>
  <c r="C10" i="5" s="1"/>
  <c r="AE13" i="5"/>
  <c r="AD9" i="5"/>
  <c r="E14" i="5" l="1"/>
  <c r="D10" i="5"/>
  <c r="L10" i="5"/>
  <c r="BK47" i="5"/>
  <c r="BL47" i="5"/>
  <c r="AF9" i="5"/>
  <c r="B11" i="5" l="1"/>
  <c r="M10" i="5"/>
  <c r="BM47" i="5"/>
  <c r="BB48" i="5"/>
  <c r="AP9" i="5"/>
  <c r="AG12" i="5"/>
  <c r="AJ12" i="5" s="1"/>
  <c r="AH9" i="5"/>
  <c r="AI9" i="5"/>
  <c r="BC48" i="5" l="1"/>
  <c r="AL9" i="5"/>
  <c r="AK9" i="5"/>
  <c r="BE52" i="5" l="1"/>
  <c r="AZ48" i="5"/>
  <c r="BD48" i="5"/>
  <c r="AB10" i="5"/>
  <c r="AM9" i="5"/>
  <c r="BN48" i="5" l="1"/>
  <c r="BF48" i="5"/>
  <c r="AC10" i="5"/>
  <c r="Z10" i="5" s="1"/>
  <c r="AN10" i="5" s="1"/>
  <c r="N10" i="5" s="1"/>
  <c r="C11" i="5" s="1"/>
  <c r="D11" i="5" l="1"/>
  <c r="E15" i="5"/>
  <c r="L11" i="5"/>
  <c r="BI48" i="5"/>
  <c r="BH48" i="5"/>
  <c r="BP48" i="5"/>
  <c r="AD10" i="5"/>
  <c r="AE14" i="5"/>
  <c r="B12" i="5" l="1"/>
  <c r="M11" i="5"/>
  <c r="BK48" i="5"/>
  <c r="BL48" i="5"/>
  <c r="AF10" i="5"/>
  <c r="BB49" i="5" l="1"/>
  <c r="BM48" i="5"/>
  <c r="AH10" i="5"/>
  <c r="AP10" i="5"/>
  <c r="AG13" i="5"/>
  <c r="AJ13" i="5" s="1"/>
  <c r="AI10" i="5"/>
  <c r="BC49" i="5" l="1"/>
  <c r="AK10" i="5"/>
  <c r="AL10" i="5"/>
  <c r="AZ49" i="5" l="1"/>
  <c r="BE53" i="5"/>
  <c r="BD49" i="5"/>
  <c r="AM10" i="5"/>
  <c r="AB11" i="5"/>
  <c r="BN49" i="5" l="1"/>
  <c r="BF49" i="5"/>
  <c r="AC11" i="5"/>
  <c r="Z11" i="5" s="1"/>
  <c r="AN11" i="5" s="1"/>
  <c r="N11" i="5" s="1"/>
  <c r="C12" i="5" s="1"/>
  <c r="E16" i="5" l="1"/>
  <c r="D12" i="5"/>
  <c r="L12" i="5"/>
  <c r="BI49" i="5"/>
  <c r="BH49" i="5"/>
  <c r="BP49" i="5"/>
  <c r="AD11" i="5"/>
  <c r="AE15" i="5"/>
  <c r="M12" i="5" l="1"/>
  <c r="B13" i="5"/>
  <c r="BK49" i="5"/>
  <c r="BL49" i="5"/>
  <c r="AF11" i="5"/>
  <c r="BB50" i="5" l="1"/>
  <c r="BM49" i="5"/>
  <c r="AG14" i="5"/>
  <c r="AJ14" i="5" s="1"/>
  <c r="AI11" i="5"/>
  <c r="AH11" i="5"/>
  <c r="AP11" i="5"/>
  <c r="BC50" i="5" l="1"/>
  <c r="AK11" i="5"/>
  <c r="AL11" i="5"/>
  <c r="BE54" i="5" l="1"/>
  <c r="AZ50" i="5"/>
  <c r="BD50" i="5"/>
  <c r="AB12" i="5"/>
  <c r="AM11" i="5"/>
  <c r="BN50" i="5" l="1"/>
  <c r="BF50" i="5"/>
  <c r="AC12" i="5"/>
  <c r="Z12" i="5" s="1"/>
  <c r="AN12" i="5" s="1"/>
  <c r="N12" i="5" s="1"/>
  <c r="C13" i="5" s="1"/>
  <c r="E17" i="5" l="1"/>
  <c r="D13" i="5"/>
  <c r="L13" i="5"/>
  <c r="BI50" i="5"/>
  <c r="BH50" i="5"/>
  <c r="BP50" i="5"/>
  <c r="AE16" i="5"/>
  <c r="AD12" i="5"/>
  <c r="B14" i="5" l="1"/>
  <c r="M13" i="5"/>
  <c r="BK50" i="5"/>
  <c r="BL50" i="5"/>
  <c r="AF12" i="5"/>
  <c r="BB51" i="5" l="1"/>
  <c r="BM50" i="5"/>
  <c r="AG15" i="5"/>
  <c r="AJ15" i="5" s="1"/>
  <c r="AI12" i="5"/>
  <c r="AH12" i="5"/>
  <c r="AP12" i="5"/>
  <c r="BC51" i="5" l="1"/>
  <c r="AK12" i="5"/>
  <c r="AL12" i="5"/>
  <c r="AZ51" i="5" l="1"/>
  <c r="BE55" i="5"/>
  <c r="BD51" i="5"/>
  <c r="AM12" i="5"/>
  <c r="AB13" i="5"/>
  <c r="BN51" i="5" l="1"/>
  <c r="BF51" i="5"/>
  <c r="AC13" i="5"/>
  <c r="Z13" i="5" s="1"/>
  <c r="AN13" i="5" s="1"/>
  <c r="N13" i="5" s="1"/>
  <c r="C14" i="5" s="1"/>
  <c r="E18" i="5" l="1"/>
  <c r="D14" i="5"/>
  <c r="L14" i="5"/>
  <c r="BI51" i="5"/>
  <c r="BH51" i="5"/>
  <c r="BP51" i="5"/>
  <c r="AE17" i="5"/>
  <c r="AD13" i="5"/>
  <c r="B15" i="5" l="1"/>
  <c r="M14" i="5"/>
  <c r="BK51" i="5"/>
  <c r="BL51" i="5"/>
  <c r="AF13" i="5"/>
  <c r="BB52" i="5" l="1"/>
  <c r="BM51" i="5"/>
  <c r="AH13" i="5"/>
  <c r="AG16" i="5"/>
  <c r="AJ16" i="5" s="1"/>
  <c r="AI13" i="5"/>
  <c r="AP13" i="5"/>
  <c r="BC52" i="5" l="1"/>
  <c r="AK13" i="5"/>
  <c r="AL13" i="5"/>
  <c r="AZ52" i="5" l="1"/>
  <c r="BE56" i="5"/>
  <c r="BD52" i="5"/>
  <c r="AM13" i="5"/>
  <c r="AB14" i="5"/>
  <c r="BN52" i="5" l="1"/>
  <c r="BF52" i="5"/>
  <c r="AC14" i="5"/>
  <c r="Z14" i="5" s="1"/>
  <c r="AN14" i="5" s="1"/>
  <c r="N14" i="5" s="1"/>
  <c r="C15" i="5" s="1"/>
  <c r="E19" i="5" l="1"/>
  <c r="D15" i="5"/>
  <c r="L15" i="5"/>
  <c r="BI52" i="5"/>
  <c r="BH52" i="5"/>
  <c r="BP52" i="5"/>
  <c r="AE18" i="5"/>
  <c r="AD14" i="5"/>
  <c r="B16" i="5" l="1"/>
  <c r="M15" i="5"/>
  <c r="BK52" i="5"/>
  <c r="BL52" i="5"/>
  <c r="AF14" i="5"/>
  <c r="BB53" i="5" l="1"/>
  <c r="BM52" i="5"/>
  <c r="AI14" i="5"/>
  <c r="AH14" i="5"/>
  <c r="AG17" i="5"/>
  <c r="AJ17" i="5" s="1"/>
  <c r="AP14" i="5"/>
  <c r="BC53" i="5" l="1"/>
  <c r="AK14" i="5"/>
  <c r="AL14" i="5"/>
  <c r="AZ53" i="5" l="1"/>
  <c r="BE57" i="5"/>
  <c r="BD53" i="5"/>
  <c r="AM14" i="5"/>
  <c r="AB15" i="5"/>
  <c r="BN53" i="5" l="1"/>
  <c r="BF53" i="5"/>
  <c r="AC15" i="5"/>
  <c r="Z15" i="5" s="1"/>
  <c r="AN15" i="5" s="1"/>
  <c r="N15" i="5" s="1"/>
  <c r="C16" i="5" s="1"/>
  <c r="E20" i="5" l="1"/>
  <c r="D16" i="5"/>
  <c r="L16" i="5"/>
  <c r="BI53" i="5"/>
  <c r="BH53" i="5"/>
  <c r="BP53" i="5"/>
  <c r="AE19" i="5"/>
  <c r="AD15" i="5"/>
  <c r="M16" i="5" l="1"/>
  <c r="B17" i="5"/>
  <c r="BK53" i="5"/>
  <c r="BL53" i="5"/>
  <c r="AF15" i="5"/>
  <c r="BB54" i="5" l="1"/>
  <c r="BM53" i="5"/>
  <c r="AI15" i="5"/>
  <c r="AH15" i="5"/>
  <c r="AG18" i="5"/>
  <c r="AJ18" i="5" s="1"/>
  <c r="AP15" i="5"/>
  <c r="BC54" i="5" l="1"/>
  <c r="AK15" i="5"/>
  <c r="AL15" i="5"/>
  <c r="AZ54" i="5" l="1"/>
  <c r="BE58" i="5"/>
  <c r="BD54" i="5"/>
  <c r="AB16" i="5"/>
  <c r="AM15" i="5"/>
  <c r="BN54" i="5" l="1"/>
  <c r="BF54" i="5"/>
  <c r="AC16" i="5"/>
  <c r="Z16" i="5" s="1"/>
  <c r="AN16" i="5" s="1"/>
  <c r="N16" i="5" s="1"/>
  <c r="C17" i="5" s="1"/>
  <c r="D17" i="5" l="1"/>
  <c r="E21" i="5"/>
  <c r="L17" i="5"/>
  <c r="BI54" i="5"/>
  <c r="BH54" i="5"/>
  <c r="BP54" i="5"/>
  <c r="AE20" i="5"/>
  <c r="AD16" i="5"/>
  <c r="B18" i="5" l="1"/>
  <c r="M17" i="5"/>
  <c r="BK54" i="5"/>
  <c r="BL54" i="5"/>
  <c r="AF16" i="5"/>
  <c r="BM54" i="5" l="1"/>
  <c r="BB55" i="5"/>
  <c r="AI16" i="5"/>
  <c r="AG19" i="5"/>
  <c r="AJ19" i="5" s="1"/>
  <c r="AH16" i="5"/>
  <c r="AP16" i="5"/>
  <c r="BC55" i="5" l="1"/>
  <c r="Q22" i="7"/>
  <c r="AK16" i="5"/>
  <c r="AL16" i="5"/>
  <c r="BE59" i="5" l="1"/>
  <c r="AZ55" i="5"/>
  <c r="BD55" i="5"/>
  <c r="O22" i="7"/>
  <c r="P22" i="7" s="1"/>
  <c r="AB17" i="5"/>
  <c r="AM16" i="5"/>
  <c r="BN55" i="5" l="1"/>
  <c r="BF55" i="5"/>
  <c r="AC17" i="5"/>
  <c r="Z17" i="5" s="1"/>
  <c r="AN17" i="5" s="1"/>
  <c r="N17" i="5" s="1"/>
  <c r="C18" i="5" s="1"/>
  <c r="E22" i="5" l="1"/>
  <c r="D18" i="5"/>
  <c r="L18" i="5"/>
  <c r="BH55" i="5"/>
  <c r="BI55" i="5"/>
  <c r="BP55" i="5"/>
  <c r="AE21" i="5"/>
  <c r="AD17" i="5"/>
  <c r="M18" i="5" l="1"/>
  <c r="B19" i="5"/>
  <c r="BK55" i="5"/>
  <c r="BL55" i="5"/>
  <c r="AF17" i="5"/>
  <c r="BM55" i="5" l="1"/>
  <c r="BB56" i="5"/>
  <c r="AH17" i="5"/>
  <c r="AG20" i="5"/>
  <c r="AJ20" i="5" s="1"/>
  <c r="AI17" i="5"/>
  <c r="AP17" i="5"/>
  <c r="BC56" i="5" l="1"/>
  <c r="AK17" i="5"/>
  <c r="AL17" i="5"/>
  <c r="AZ56" i="5" l="1"/>
  <c r="BE60" i="5"/>
  <c r="BD56" i="5"/>
  <c r="AM17" i="5"/>
  <c r="AB18" i="5"/>
  <c r="BN56" i="5" l="1"/>
  <c r="BF56" i="5"/>
  <c r="AC18" i="5"/>
  <c r="Z18" i="5" s="1"/>
  <c r="AN18" i="5" s="1"/>
  <c r="N18" i="5" s="1"/>
  <c r="C19" i="5" s="1"/>
  <c r="E23" i="5" l="1"/>
  <c r="D19" i="5"/>
  <c r="L19" i="5"/>
  <c r="BI56" i="5"/>
  <c r="BH56" i="5"/>
  <c r="BP56" i="5"/>
  <c r="AE22" i="5"/>
  <c r="AD18" i="5"/>
  <c r="M19" i="5" l="1"/>
  <c r="B20" i="5"/>
  <c r="BK56" i="5"/>
  <c r="BL56" i="5"/>
  <c r="AF18" i="5"/>
  <c r="BB57" i="5" l="1"/>
  <c r="BC57" i="5" s="1"/>
  <c r="BM56" i="5"/>
  <c r="AH18" i="5"/>
  <c r="AI18" i="5"/>
  <c r="AG21" i="5"/>
  <c r="AJ21" i="5" s="1"/>
  <c r="AP18" i="5"/>
  <c r="BE61" i="5" l="1"/>
  <c r="AZ57" i="5"/>
  <c r="BD57" i="5"/>
  <c r="AK18" i="5"/>
  <c r="AL18" i="5"/>
  <c r="BN57" i="5" l="1"/>
  <c r="BF57" i="5"/>
  <c r="AM18" i="5"/>
  <c r="AB19" i="5"/>
  <c r="BH57" i="5" l="1"/>
  <c r="BI57" i="5"/>
  <c r="BP57" i="5"/>
  <c r="AC19" i="5"/>
  <c r="Z19" i="5" s="1"/>
  <c r="AN19" i="5" s="1"/>
  <c r="N19" i="5" s="1"/>
  <c r="C20" i="5" s="1"/>
  <c r="E24" i="5" l="1"/>
  <c r="D20" i="5"/>
  <c r="L20" i="5"/>
  <c r="BL57" i="5"/>
  <c r="BK57" i="5"/>
  <c r="AE23" i="5"/>
  <c r="AD19" i="5"/>
  <c r="M20" i="5" l="1"/>
  <c r="B21" i="5"/>
  <c r="BM57" i="5"/>
  <c r="BB58" i="5"/>
  <c r="AF19" i="5"/>
  <c r="BC58" i="5" l="1"/>
  <c r="AI19" i="5"/>
  <c r="AH19" i="5"/>
  <c r="AG22" i="5"/>
  <c r="AJ22" i="5" s="1"/>
  <c r="AP19" i="5"/>
  <c r="BE62" i="5" l="1"/>
  <c r="AZ58" i="5"/>
  <c r="BD58" i="5"/>
  <c r="AK19" i="5"/>
  <c r="AL19" i="5"/>
  <c r="BN58" i="5" l="1"/>
  <c r="BF58" i="5"/>
  <c r="AM19" i="5"/>
  <c r="AB20" i="5"/>
  <c r="BI58" i="5" l="1"/>
  <c r="BH58" i="5"/>
  <c r="BP58" i="5"/>
  <c r="AC20" i="5"/>
  <c r="Z20" i="5" s="1"/>
  <c r="AN20" i="5" s="1"/>
  <c r="N20" i="5" s="1"/>
  <c r="C21" i="5" s="1"/>
  <c r="E25" i="5" l="1"/>
  <c r="D21" i="5"/>
  <c r="L21" i="5"/>
  <c r="BK58" i="5"/>
  <c r="BL58" i="5"/>
  <c r="AE24" i="5"/>
  <c r="AD20" i="5"/>
  <c r="B22" i="5" l="1"/>
  <c r="M21" i="5"/>
  <c r="BM58" i="5"/>
  <c r="BB59" i="5"/>
  <c r="AF20" i="5"/>
  <c r="BC59" i="5" l="1"/>
  <c r="AI20" i="5"/>
  <c r="AH20" i="5"/>
  <c r="AG23" i="5"/>
  <c r="AJ23" i="5" s="1"/>
  <c r="AP20" i="5"/>
  <c r="BE63" i="5" l="1"/>
  <c r="AZ59" i="5"/>
  <c r="BD59" i="5"/>
  <c r="AK20" i="5"/>
  <c r="AL20" i="5"/>
  <c r="BN59" i="5" l="1"/>
  <c r="BF59" i="5"/>
  <c r="AM20" i="5"/>
  <c r="AB21" i="5"/>
  <c r="BH59" i="5" l="1"/>
  <c r="BI59" i="5"/>
  <c r="BP59" i="5"/>
  <c r="AC21" i="5"/>
  <c r="Z21" i="5" s="1"/>
  <c r="AN21" i="5" s="1"/>
  <c r="N21" i="5" s="1"/>
  <c r="C22" i="5" s="1"/>
  <c r="E26" i="5" l="1"/>
  <c r="D22" i="5"/>
  <c r="L22" i="5"/>
  <c r="BK59" i="5"/>
  <c r="BL59" i="5"/>
  <c r="AE25" i="5"/>
  <c r="AD21" i="5"/>
  <c r="M22" i="5" l="1"/>
  <c r="B23" i="5"/>
  <c r="BB60" i="5"/>
  <c r="BM59" i="5"/>
  <c r="AF21" i="5"/>
  <c r="BC60" i="5" l="1"/>
  <c r="AH21" i="5"/>
  <c r="AI21" i="5"/>
  <c r="AG24" i="5"/>
  <c r="AJ24" i="5" s="1"/>
  <c r="AP21" i="5"/>
  <c r="BE64" i="5" l="1"/>
  <c r="AZ60" i="5"/>
  <c r="BD60" i="5"/>
  <c r="AK21" i="5"/>
  <c r="AL21" i="5"/>
  <c r="BN60" i="5" l="1"/>
  <c r="BF60" i="5"/>
  <c r="AM21" i="5"/>
  <c r="AB22" i="5"/>
  <c r="BI60" i="5" l="1"/>
  <c r="BH60" i="5"/>
  <c r="BP60" i="5"/>
  <c r="AC22" i="5"/>
  <c r="Z22" i="5" s="1"/>
  <c r="AN22" i="5" s="1"/>
  <c r="N22" i="5" s="1"/>
  <c r="C23" i="5" s="1"/>
  <c r="E27" i="5" l="1"/>
  <c r="D23" i="5"/>
  <c r="L23" i="5"/>
  <c r="BK60" i="5"/>
  <c r="BL60" i="5"/>
  <c r="AE26" i="5"/>
  <c r="AD22" i="5"/>
  <c r="B24" i="5" l="1"/>
  <c r="M23" i="5"/>
  <c r="BB61" i="5"/>
  <c r="BM60" i="5"/>
  <c r="AF22" i="5"/>
  <c r="BC61" i="5" l="1"/>
  <c r="AG25" i="5"/>
  <c r="AJ25" i="5" s="1"/>
  <c r="AI22" i="5"/>
  <c r="AH22" i="5"/>
  <c r="AP22" i="5"/>
  <c r="BE65" i="5" l="1"/>
  <c r="AZ61" i="5"/>
  <c r="BD61" i="5"/>
  <c r="AK22" i="5"/>
  <c r="AL22" i="5"/>
  <c r="BN61" i="5" l="1"/>
  <c r="BF61" i="5"/>
  <c r="AB23" i="5"/>
  <c r="AM22" i="5"/>
  <c r="BI61" i="5" l="1"/>
  <c r="BH61" i="5"/>
  <c r="BP61" i="5"/>
  <c r="AC23" i="5"/>
  <c r="Z23" i="5" s="1"/>
  <c r="AN23" i="5" s="1"/>
  <c r="N23" i="5" s="1"/>
  <c r="C24" i="5" s="1"/>
  <c r="D24" i="5" l="1"/>
  <c r="E28" i="5"/>
  <c r="L24" i="5"/>
  <c r="BK61" i="5"/>
  <c r="BL61" i="5"/>
  <c r="AE27" i="5"/>
  <c r="AD23" i="5"/>
  <c r="B25" i="5" l="1"/>
  <c r="M24" i="5"/>
  <c r="BM61" i="5"/>
  <c r="BB62" i="5"/>
  <c r="AF23" i="5"/>
  <c r="BC62" i="5" l="1"/>
  <c r="AI23" i="5"/>
  <c r="AH23" i="5"/>
  <c r="AG26" i="5"/>
  <c r="AJ26" i="5" s="1"/>
  <c r="AP23" i="5"/>
  <c r="BE66" i="5" l="1"/>
  <c r="AZ62" i="5"/>
  <c r="BD62" i="5"/>
  <c r="AK23" i="5"/>
  <c r="AL23" i="5"/>
  <c r="BN62" i="5" l="1"/>
  <c r="BF62" i="5"/>
  <c r="AB24" i="5"/>
  <c r="AM23" i="5"/>
  <c r="BI62" i="5" l="1"/>
  <c r="BH62" i="5"/>
  <c r="BP62" i="5"/>
  <c r="AC24" i="5"/>
  <c r="Z24" i="5" s="1"/>
  <c r="AN24" i="5" s="1"/>
  <c r="N24" i="5" s="1"/>
  <c r="C25" i="5" s="1"/>
  <c r="E29" i="5" l="1"/>
  <c r="D25" i="5"/>
  <c r="L25" i="5"/>
  <c r="BK62" i="5"/>
  <c r="BL62" i="5"/>
  <c r="AE28" i="5"/>
  <c r="AD24" i="5"/>
  <c r="B26" i="5" l="1"/>
  <c r="M25" i="5"/>
  <c r="BB63" i="5"/>
  <c r="BM62" i="5"/>
  <c r="AF24" i="5"/>
  <c r="BC63" i="5" l="1"/>
  <c r="AI24" i="5"/>
  <c r="AG27" i="5"/>
  <c r="AJ27" i="5" s="1"/>
  <c r="AH24" i="5"/>
  <c r="AP24" i="5"/>
  <c r="BE67" i="5" l="1"/>
  <c r="AZ63" i="5"/>
  <c r="BD63" i="5"/>
  <c r="AK24" i="5"/>
  <c r="AL24" i="5"/>
  <c r="BN63" i="5" l="1"/>
  <c r="BF63" i="5"/>
  <c r="AM24" i="5"/>
  <c r="AB25" i="5"/>
  <c r="BI63" i="5" l="1"/>
  <c r="BH63" i="5"/>
  <c r="BP63" i="5"/>
  <c r="AC25" i="5"/>
  <c r="Z25" i="5" s="1"/>
  <c r="AN25" i="5" s="1"/>
  <c r="N25" i="5" s="1"/>
  <c r="C26" i="5" s="1"/>
  <c r="E30" i="5" l="1"/>
  <c r="D26" i="5"/>
  <c r="L26" i="5"/>
  <c r="BK63" i="5"/>
  <c r="BL63" i="5"/>
  <c r="AE29" i="5"/>
  <c r="AD25" i="5"/>
  <c r="B27" i="5" l="1"/>
  <c r="M26" i="5"/>
  <c r="BM63" i="5"/>
  <c r="BB64" i="5"/>
  <c r="AF25" i="5"/>
  <c r="BC64" i="5" l="1"/>
  <c r="AI25" i="5"/>
  <c r="AH25" i="5"/>
  <c r="AG28" i="5"/>
  <c r="AJ28" i="5" s="1"/>
  <c r="AP25" i="5"/>
  <c r="AZ64" i="5" l="1"/>
  <c r="BE68" i="5"/>
  <c r="BD64" i="5"/>
  <c r="AK25" i="5"/>
  <c r="AL25" i="5"/>
  <c r="BN64" i="5" l="1"/>
  <c r="BF64" i="5"/>
  <c r="AM25" i="5"/>
  <c r="AB26" i="5"/>
  <c r="BH64" i="5" l="1"/>
  <c r="BI64" i="5"/>
  <c r="BP64" i="5"/>
  <c r="AC26" i="5"/>
  <c r="Z26" i="5" s="1"/>
  <c r="AN26" i="5" s="1"/>
  <c r="N26" i="5" s="1"/>
  <c r="C27" i="5" s="1"/>
  <c r="E31" i="5" l="1"/>
  <c r="D27" i="5"/>
  <c r="L27" i="5"/>
  <c r="BK64" i="5"/>
  <c r="BL64" i="5"/>
  <c r="AE30" i="5"/>
  <c r="AD26" i="5"/>
  <c r="B28" i="5" l="1"/>
  <c r="M27" i="5"/>
  <c r="BM64" i="5"/>
  <c r="BB65" i="5"/>
  <c r="AF26" i="5"/>
  <c r="BC65" i="5" l="1"/>
  <c r="AI26" i="5"/>
  <c r="AG29" i="5"/>
  <c r="AJ29" i="5" s="1"/>
  <c r="AH26" i="5"/>
  <c r="AP26" i="5"/>
  <c r="BE69" i="5" l="1"/>
  <c r="AZ65" i="5"/>
  <c r="BD65" i="5"/>
  <c r="AK26" i="5"/>
  <c r="AL26" i="5"/>
  <c r="BN65" i="5" l="1"/>
  <c r="BF65" i="5"/>
  <c r="AB27" i="5"/>
  <c r="AM26" i="5"/>
  <c r="BI65" i="5" l="1"/>
  <c r="BH65" i="5"/>
  <c r="BP65" i="5"/>
  <c r="AC27" i="5"/>
  <c r="Z27" i="5" s="1"/>
  <c r="AN27" i="5" s="1"/>
  <c r="N27" i="5" s="1"/>
  <c r="C28" i="5" s="1"/>
  <c r="E32" i="5" l="1"/>
  <c r="D28" i="5"/>
  <c r="L28" i="5"/>
  <c r="BK65" i="5"/>
  <c r="BL65" i="5"/>
  <c r="AE31" i="5"/>
  <c r="AD27" i="5"/>
  <c r="M28" i="5" l="1"/>
  <c r="B29" i="5"/>
  <c r="BB66" i="5"/>
  <c r="BM65" i="5"/>
  <c r="AF27" i="5"/>
  <c r="D20" i="7" l="1"/>
  <c r="BC66" i="5"/>
  <c r="AI27" i="5"/>
  <c r="AG30" i="5"/>
  <c r="AJ30" i="5" s="1"/>
  <c r="AH27" i="5"/>
  <c r="AP27" i="5"/>
  <c r="AZ66" i="5" l="1"/>
  <c r="BE70" i="5"/>
  <c r="BD66" i="5"/>
  <c r="AK27" i="5"/>
  <c r="AL27" i="5"/>
  <c r="BN66" i="5" l="1"/>
  <c r="BF66" i="5"/>
  <c r="AM27" i="5"/>
  <c r="AB28" i="5"/>
  <c r="BI66" i="5" l="1"/>
  <c r="BH66" i="5"/>
  <c r="BP66" i="5"/>
  <c r="AC28" i="5"/>
  <c r="Z28" i="5" s="1"/>
  <c r="AN28" i="5" s="1"/>
  <c r="N28" i="5" s="1"/>
  <c r="C29" i="5" s="1"/>
  <c r="E33" i="5" l="1"/>
  <c r="D29" i="5"/>
  <c r="B20" i="7"/>
  <c r="L29" i="5"/>
  <c r="BK66" i="5"/>
  <c r="BL66" i="5"/>
  <c r="AE32" i="5"/>
  <c r="AD28" i="5"/>
  <c r="M29" i="5" l="1"/>
  <c r="B30" i="5"/>
  <c r="BM66" i="5"/>
  <c r="BB67" i="5"/>
  <c r="AF28" i="5"/>
  <c r="BC67" i="5" l="1"/>
  <c r="AG31" i="5"/>
  <c r="AJ31" i="5" s="1"/>
  <c r="AH28" i="5"/>
  <c r="AI28" i="5"/>
  <c r="AP28" i="5"/>
  <c r="BE71" i="5" l="1"/>
  <c r="AZ67" i="5"/>
  <c r="BD67" i="5"/>
  <c r="AK28" i="5"/>
  <c r="AL28" i="5"/>
  <c r="BN67" i="5" l="1"/>
  <c r="BF67" i="5"/>
  <c r="AM28" i="5"/>
  <c r="AB29" i="5"/>
  <c r="BH67" i="5" l="1"/>
  <c r="BI67" i="5"/>
  <c r="BP67" i="5"/>
  <c r="AC29" i="5"/>
  <c r="Z29" i="5" s="1"/>
  <c r="AN29" i="5" s="1"/>
  <c r="N29" i="5" s="1"/>
  <c r="C30" i="5" s="1"/>
  <c r="I20" i="7"/>
  <c r="E34" i="5" l="1"/>
  <c r="D30" i="5"/>
  <c r="L30" i="5"/>
  <c r="BK67" i="5"/>
  <c r="BL67" i="5"/>
  <c r="AE33" i="5"/>
  <c r="G20" i="7"/>
  <c r="AD29" i="5"/>
  <c r="B31" i="5" l="1"/>
  <c r="M30" i="5"/>
  <c r="BB68" i="5"/>
  <c r="BM67" i="5"/>
  <c r="AF29" i="5"/>
  <c r="BC68" i="5" l="1"/>
  <c r="AI29" i="5"/>
  <c r="AG32" i="5"/>
  <c r="AJ32" i="5" s="1"/>
  <c r="AH29" i="5"/>
  <c r="AP29" i="5"/>
  <c r="BE72" i="5" l="1"/>
  <c r="AZ68" i="5"/>
  <c r="BD68" i="5"/>
  <c r="AK29" i="5"/>
  <c r="AL29" i="5"/>
  <c r="BN68" i="5" l="1"/>
  <c r="BF68" i="5"/>
  <c r="AM29" i="5"/>
  <c r="AB30" i="5"/>
  <c r="BH68" i="5" l="1"/>
  <c r="BI68" i="5"/>
  <c r="BP68" i="5"/>
  <c r="AC30" i="5"/>
  <c r="Z30" i="5" s="1"/>
  <c r="AN30" i="5" s="1"/>
  <c r="N30" i="5" s="1"/>
  <c r="C31" i="5" s="1"/>
  <c r="E35" i="5" l="1"/>
  <c r="D31" i="5"/>
  <c r="L31" i="5"/>
  <c r="BK68" i="5"/>
  <c r="BL68" i="5"/>
  <c r="AE34" i="5"/>
  <c r="AD30" i="5"/>
  <c r="B32" i="5" l="1"/>
  <c r="M31" i="5"/>
  <c r="BB69" i="5"/>
  <c r="BM68" i="5"/>
  <c r="AF30" i="5"/>
  <c r="BC69" i="5" l="1"/>
  <c r="AG33" i="5"/>
  <c r="AJ33" i="5" s="1"/>
  <c r="AH30" i="5"/>
  <c r="AI30" i="5"/>
  <c r="AP30" i="5"/>
  <c r="AZ69" i="5" l="1"/>
  <c r="BE73" i="5"/>
  <c r="BD69" i="5"/>
  <c r="AK30" i="5"/>
  <c r="AL30" i="5"/>
  <c r="BN69" i="5" l="1"/>
  <c r="BF69" i="5"/>
  <c r="AM30" i="5"/>
  <c r="AB31" i="5"/>
  <c r="BH69" i="5" l="1"/>
  <c r="BI69" i="5"/>
  <c r="BP69" i="5"/>
  <c r="AC31" i="5"/>
  <c r="Z31" i="5" s="1"/>
  <c r="AN31" i="5" s="1"/>
  <c r="N31" i="5" s="1"/>
  <c r="C32" i="5" s="1"/>
  <c r="E36" i="5" l="1"/>
  <c r="D32" i="5"/>
  <c r="L32" i="5"/>
  <c r="BK69" i="5"/>
  <c r="BL69" i="5"/>
  <c r="AE35" i="5"/>
  <c r="AD31" i="5"/>
  <c r="M32" i="5" l="1"/>
  <c r="B33" i="5"/>
  <c r="BM69" i="5"/>
  <c r="BB70" i="5"/>
  <c r="AF31" i="5"/>
  <c r="BC70" i="5" l="1"/>
  <c r="AI31" i="5"/>
  <c r="AG34" i="5"/>
  <c r="AJ34" i="5" s="1"/>
  <c r="AH31" i="5"/>
  <c r="AP31" i="5"/>
  <c r="AZ70" i="5" l="1"/>
  <c r="BE74" i="5"/>
  <c r="BD70" i="5"/>
  <c r="AK31" i="5"/>
  <c r="AL31" i="5"/>
  <c r="BN70" i="5" l="1"/>
  <c r="BF70" i="5"/>
  <c r="AB32" i="5"/>
  <c r="AM31" i="5"/>
  <c r="BH70" i="5" l="1"/>
  <c r="BI70" i="5"/>
  <c r="BP70" i="5"/>
  <c r="AC32" i="5"/>
  <c r="Z32" i="5" s="1"/>
  <c r="AN32" i="5" s="1"/>
  <c r="N32" i="5" s="1"/>
  <c r="C33" i="5" s="1"/>
  <c r="E37" i="5" l="1"/>
  <c r="D33" i="5"/>
  <c r="L33" i="5"/>
  <c r="BK70" i="5"/>
  <c r="BL70" i="5"/>
  <c r="AE36" i="5"/>
  <c r="AD32" i="5"/>
  <c r="M33" i="5" l="1"/>
  <c r="B34" i="5"/>
  <c r="BM70" i="5"/>
  <c r="BB71" i="5"/>
  <c r="AF32" i="5"/>
  <c r="BC71" i="5" l="1"/>
  <c r="AI32" i="5"/>
  <c r="AH32" i="5"/>
  <c r="AG35" i="5"/>
  <c r="AJ35" i="5" s="1"/>
  <c r="AP32" i="5"/>
  <c r="AZ71" i="5" l="1"/>
  <c r="BE75" i="5"/>
  <c r="BD71" i="5"/>
  <c r="AK32" i="5"/>
  <c r="AL32" i="5"/>
  <c r="BN71" i="5" l="1"/>
  <c r="BF71" i="5"/>
  <c r="AM32" i="5"/>
  <c r="AB33" i="5"/>
  <c r="BH71" i="5" l="1"/>
  <c r="BI71" i="5"/>
  <c r="BP71" i="5"/>
  <c r="AC33" i="5"/>
  <c r="Z33" i="5" s="1"/>
  <c r="AN33" i="5" s="1"/>
  <c r="N33" i="5" s="1"/>
  <c r="C34" i="5" s="1"/>
  <c r="E38" i="5" l="1"/>
  <c r="D34" i="5"/>
  <c r="L34" i="5"/>
  <c r="BK71" i="5"/>
  <c r="BL71" i="5"/>
  <c r="AE37" i="5"/>
  <c r="AD33" i="5"/>
  <c r="M34" i="5" l="1"/>
  <c r="B35" i="5"/>
  <c r="BM71" i="5"/>
  <c r="BB72" i="5"/>
  <c r="BC72" i="5" s="1"/>
  <c r="AF33" i="5"/>
  <c r="AZ72" i="5" l="1"/>
  <c r="BE76" i="5"/>
  <c r="BD72" i="5"/>
  <c r="AI33" i="5"/>
  <c r="AG36" i="5"/>
  <c r="AJ36" i="5" s="1"/>
  <c r="AH33" i="5"/>
  <c r="AP33" i="5"/>
  <c r="BN72" i="5" l="1"/>
  <c r="BF72" i="5"/>
  <c r="AK33" i="5"/>
  <c r="AL33" i="5"/>
  <c r="BH72" i="5" l="1"/>
  <c r="BI72" i="5"/>
  <c r="BP72" i="5"/>
  <c r="AM33" i="5"/>
  <c r="AB34" i="5"/>
  <c r="BL72" i="5" l="1"/>
  <c r="BK72" i="5"/>
  <c r="AC34" i="5"/>
  <c r="Z34" i="5" s="1"/>
  <c r="AN34" i="5" s="1"/>
  <c r="N34" i="5" s="1"/>
  <c r="C35" i="5" s="1"/>
  <c r="E39" i="5" l="1"/>
  <c r="D35" i="5"/>
  <c r="L35" i="5"/>
  <c r="BB73" i="5"/>
  <c r="BM72" i="5"/>
  <c r="AE38" i="5"/>
  <c r="AD34" i="5"/>
  <c r="B36" i="5" l="1"/>
  <c r="M35" i="5"/>
  <c r="BC73" i="5"/>
  <c r="AF34" i="5"/>
  <c r="BE77" i="5" l="1"/>
  <c r="AZ73" i="5"/>
  <c r="BD73" i="5"/>
  <c r="AI34" i="5"/>
  <c r="AG37" i="5"/>
  <c r="AJ37" i="5" s="1"/>
  <c r="AH34" i="5"/>
  <c r="AP34" i="5"/>
  <c r="BN73" i="5" l="1"/>
  <c r="BF73" i="5"/>
  <c r="AK34" i="5"/>
  <c r="AL34" i="5"/>
  <c r="BI73" i="5" l="1"/>
  <c r="BH73" i="5"/>
  <c r="BP73" i="5"/>
  <c r="AM34" i="5"/>
  <c r="AB35" i="5"/>
  <c r="BK73" i="5" l="1"/>
  <c r="BL73" i="5"/>
  <c r="AC35" i="5"/>
  <c r="Z35" i="5" s="1"/>
  <c r="AN35" i="5" s="1"/>
  <c r="N35" i="5" s="1"/>
  <c r="C36" i="5" s="1"/>
  <c r="E40" i="5" l="1"/>
  <c r="D36" i="5"/>
  <c r="L36" i="5"/>
  <c r="BM73" i="5"/>
  <c r="BB74" i="5"/>
  <c r="AE39" i="5"/>
  <c r="AD35" i="5"/>
  <c r="B37" i="5" l="1"/>
  <c r="M36" i="5"/>
  <c r="BC74" i="5"/>
  <c r="AF35" i="5"/>
  <c r="AZ74" i="5" l="1"/>
  <c r="BE78" i="5"/>
  <c r="BD74" i="5"/>
  <c r="AI35" i="5"/>
  <c r="AG38" i="5"/>
  <c r="AJ38" i="5" s="1"/>
  <c r="AH35" i="5"/>
  <c r="AP35" i="5"/>
  <c r="BN74" i="5" l="1"/>
  <c r="BF74" i="5"/>
  <c r="AK35" i="5"/>
  <c r="AL35" i="5"/>
  <c r="BH74" i="5" l="1"/>
  <c r="BI74" i="5"/>
  <c r="BP74" i="5"/>
  <c r="AB36" i="5"/>
  <c r="AM35" i="5"/>
  <c r="BK74" i="5" l="1"/>
  <c r="BL74" i="5"/>
  <c r="AC36" i="5"/>
  <c r="Z36" i="5" s="1"/>
  <c r="AN36" i="5" s="1"/>
  <c r="N36" i="5" s="1"/>
  <c r="C37" i="5" s="1"/>
  <c r="E41" i="5" l="1"/>
  <c r="D37" i="5"/>
  <c r="L37" i="5"/>
  <c r="BB75" i="5"/>
  <c r="BM74" i="5"/>
  <c r="AE40" i="5"/>
  <c r="AD36" i="5"/>
  <c r="M37" i="5" l="1"/>
  <c r="B38" i="5"/>
  <c r="BC75" i="5"/>
  <c r="AF36" i="5"/>
  <c r="AZ75" i="5" l="1"/>
  <c r="BE79" i="5"/>
  <c r="BD75" i="5"/>
  <c r="AI36" i="5"/>
  <c r="AH36" i="5"/>
  <c r="AG39" i="5"/>
  <c r="AJ39" i="5" s="1"/>
  <c r="AP36" i="5"/>
  <c r="BN75" i="5" l="1"/>
  <c r="BF75" i="5"/>
  <c r="AK36" i="5"/>
  <c r="AL36" i="5"/>
  <c r="BI75" i="5" l="1"/>
  <c r="BH75" i="5"/>
  <c r="BP75" i="5"/>
  <c r="AM36" i="5"/>
  <c r="AB37" i="5"/>
  <c r="BK75" i="5" l="1"/>
  <c r="BL75" i="5"/>
  <c r="AC37" i="5"/>
  <c r="Z37" i="5" s="1"/>
  <c r="AN37" i="5" s="1"/>
  <c r="N37" i="5" s="1"/>
  <c r="C38" i="5" s="1"/>
  <c r="E42" i="5" l="1"/>
  <c r="D38" i="5"/>
  <c r="L38" i="5"/>
  <c r="BM75" i="5"/>
  <c r="BB76" i="5"/>
  <c r="AE41" i="5"/>
  <c r="AD37" i="5"/>
  <c r="B39" i="5" l="1"/>
  <c r="M38" i="5"/>
  <c r="BC76" i="5"/>
  <c r="AF37" i="5"/>
  <c r="BE80" i="5" l="1"/>
  <c r="AZ76" i="5"/>
  <c r="BD76" i="5"/>
  <c r="AI37" i="5"/>
  <c r="AH37" i="5"/>
  <c r="AG40" i="5"/>
  <c r="AJ40" i="5" s="1"/>
  <c r="AP37" i="5"/>
  <c r="BN76" i="5" l="1"/>
  <c r="BF76" i="5"/>
  <c r="AK37" i="5"/>
  <c r="AL37" i="5"/>
  <c r="BH76" i="5" l="1"/>
  <c r="BI76" i="5"/>
  <c r="BP76" i="5"/>
  <c r="AM37" i="5"/>
  <c r="AB38" i="5"/>
  <c r="BK76" i="5" l="1"/>
  <c r="BL76" i="5"/>
  <c r="AC38" i="5"/>
  <c r="Z38" i="5" s="1"/>
  <c r="AN38" i="5" s="1"/>
  <c r="N38" i="5" s="1"/>
  <c r="C39" i="5" s="1"/>
  <c r="E43" i="5" l="1"/>
  <c r="D39" i="5"/>
  <c r="L39" i="5"/>
  <c r="BB77" i="5"/>
  <c r="BM76" i="5"/>
  <c r="AE42" i="5"/>
  <c r="AD38" i="5"/>
  <c r="B40" i="5" l="1"/>
  <c r="M39" i="5"/>
  <c r="BC77" i="5"/>
  <c r="AF38" i="5"/>
  <c r="AZ77" i="5" l="1"/>
  <c r="BE81" i="5"/>
  <c r="BD77" i="5"/>
  <c r="AI38" i="5"/>
  <c r="AH38" i="5"/>
  <c r="AG41" i="5"/>
  <c r="AJ41" i="5" s="1"/>
  <c r="AP38" i="5"/>
  <c r="BN77" i="5" l="1"/>
  <c r="BF77" i="5"/>
  <c r="AK38" i="5"/>
  <c r="AL38" i="5"/>
  <c r="BH77" i="5" l="1"/>
  <c r="BI77" i="5"/>
  <c r="BP77" i="5"/>
  <c r="AB39" i="5"/>
  <c r="AM38" i="5"/>
  <c r="BK77" i="5" l="1"/>
  <c r="BL77" i="5"/>
  <c r="AC39" i="5"/>
  <c r="Z39" i="5" s="1"/>
  <c r="AN39" i="5" s="1"/>
  <c r="N39" i="5" s="1"/>
  <c r="C40" i="5" s="1"/>
  <c r="E44" i="5" l="1"/>
  <c r="D40" i="5"/>
  <c r="L40" i="5"/>
  <c r="BB78" i="5"/>
  <c r="BM77" i="5"/>
  <c r="AE43" i="5"/>
  <c r="AD39" i="5"/>
  <c r="M40" i="5" l="1"/>
  <c r="B41" i="5"/>
  <c r="BC78" i="5"/>
  <c r="AF39" i="5"/>
  <c r="BE82" i="5" l="1"/>
  <c r="AZ78" i="5"/>
  <c r="BD78" i="5"/>
  <c r="AG42" i="5"/>
  <c r="AJ42" i="5" s="1"/>
  <c r="AH39" i="5"/>
  <c r="AI39" i="5"/>
  <c r="AP39" i="5"/>
  <c r="BN78" i="5" l="1"/>
  <c r="BF78" i="5"/>
  <c r="AK39" i="5"/>
  <c r="AL39" i="5"/>
  <c r="BI78" i="5" l="1"/>
  <c r="BH78" i="5"/>
  <c r="BP78" i="5"/>
  <c r="AM39" i="5"/>
  <c r="AB40" i="5"/>
  <c r="BK78" i="5" l="1"/>
  <c r="BL78" i="5"/>
  <c r="AC40" i="5"/>
  <c r="Z40" i="5" s="1"/>
  <c r="AN40" i="5" s="1"/>
  <c r="N40" i="5" s="1"/>
  <c r="C41" i="5" s="1"/>
  <c r="E45" i="5" l="1"/>
  <c r="D41" i="5"/>
  <c r="L41" i="5"/>
  <c r="BB79" i="5"/>
  <c r="BM78" i="5"/>
  <c r="AE44" i="5"/>
  <c r="AD40" i="5"/>
  <c r="B42" i="5" l="1"/>
  <c r="M41" i="5"/>
  <c r="BC79" i="5"/>
  <c r="AF40" i="5"/>
  <c r="BE83" i="5" l="1"/>
  <c r="AZ79" i="5"/>
  <c r="BD79" i="5"/>
  <c r="AI40" i="5"/>
  <c r="AG43" i="5"/>
  <c r="AJ43" i="5" s="1"/>
  <c r="AH40" i="5"/>
  <c r="AP40" i="5"/>
  <c r="BN79" i="5" l="1"/>
  <c r="BF79" i="5"/>
  <c r="AK40" i="5"/>
  <c r="AL40" i="5"/>
  <c r="BH79" i="5" l="1"/>
  <c r="BI79" i="5"/>
  <c r="BP79" i="5"/>
  <c r="AM40" i="5"/>
  <c r="AB41" i="5"/>
  <c r="BK79" i="5" l="1"/>
  <c r="BL79" i="5"/>
  <c r="AC41" i="5"/>
  <c r="Z41" i="5" s="1"/>
  <c r="AN41" i="5" s="1"/>
  <c r="N41" i="5" s="1"/>
  <c r="C42" i="5" s="1"/>
  <c r="E46" i="5" l="1"/>
  <c r="D42" i="5"/>
  <c r="L42" i="5"/>
  <c r="BM79" i="5"/>
  <c r="BB80" i="5"/>
  <c r="AE45" i="5"/>
  <c r="AD41" i="5"/>
  <c r="B43" i="5" l="1"/>
  <c r="M42" i="5"/>
  <c r="BC80" i="5"/>
  <c r="AF41" i="5"/>
  <c r="BE84" i="5" l="1"/>
  <c r="AZ80" i="5"/>
  <c r="BD80" i="5"/>
  <c r="AG44" i="5"/>
  <c r="AJ44" i="5" s="1"/>
  <c r="AI41" i="5"/>
  <c r="AH41" i="5"/>
  <c r="AP41" i="5"/>
  <c r="BN80" i="5" l="1"/>
  <c r="BF80" i="5"/>
  <c r="AK41" i="5"/>
  <c r="AL41" i="5"/>
  <c r="BH80" i="5" l="1"/>
  <c r="BI80" i="5"/>
  <c r="BP80" i="5"/>
  <c r="AM41" i="5"/>
  <c r="AB42" i="5"/>
  <c r="O28" i="7"/>
  <c r="BK80" i="5" l="1"/>
  <c r="BL80" i="5"/>
  <c r="AC42" i="5"/>
  <c r="Z42" i="5" s="1"/>
  <c r="AN42" i="5" s="1"/>
  <c r="N42" i="5" s="1"/>
  <c r="C43" i="5" s="1"/>
  <c r="O30" i="7"/>
  <c r="Q30" i="7"/>
  <c r="E47" i="5" l="1"/>
  <c r="D43" i="5"/>
  <c r="L43" i="5"/>
  <c r="BB81" i="5"/>
  <c r="BM80" i="5"/>
  <c r="AE46" i="5"/>
  <c r="AD42" i="5"/>
  <c r="B44" i="5" l="1"/>
  <c r="M43" i="5"/>
  <c r="BC81" i="5"/>
  <c r="Q24" i="7"/>
  <c r="AF42" i="5"/>
  <c r="AZ81" i="5" l="1"/>
  <c r="BE85" i="5"/>
  <c r="O24" i="7"/>
  <c r="P24" i="7" s="1"/>
  <c r="BD81" i="5"/>
  <c r="AH42" i="5"/>
  <c r="AG45" i="5"/>
  <c r="AJ45" i="5" s="1"/>
  <c r="AI42" i="5"/>
  <c r="AP42" i="5"/>
  <c r="BN81" i="5" l="1"/>
  <c r="BF81" i="5"/>
  <c r="AK42" i="5"/>
  <c r="AL42" i="5"/>
  <c r="BI81" i="5" l="1"/>
  <c r="BH81" i="5"/>
  <c r="BP81" i="5"/>
  <c r="AB43" i="5"/>
  <c r="AM42" i="5"/>
  <c r="BK81" i="5" l="1"/>
  <c r="BL81" i="5"/>
  <c r="AC43" i="5"/>
  <c r="Z43" i="5" s="1"/>
  <c r="AN43" i="5" s="1"/>
  <c r="N43" i="5" s="1"/>
  <c r="C44" i="5" s="1"/>
  <c r="E48" i="5" l="1"/>
  <c r="D44" i="5"/>
  <c r="L44" i="5"/>
  <c r="BM81" i="5"/>
  <c r="BB82" i="5"/>
  <c r="AE47" i="5"/>
  <c r="AD43" i="5"/>
  <c r="M44" i="5" l="1"/>
  <c r="B45" i="5"/>
  <c r="BC82" i="5"/>
  <c r="AF43" i="5"/>
  <c r="AZ82" i="5" l="1"/>
  <c r="BE86" i="5"/>
  <c r="BD82" i="5"/>
  <c r="AI43" i="5"/>
  <c r="AG46" i="5"/>
  <c r="AJ46" i="5" s="1"/>
  <c r="AH43" i="5"/>
  <c r="AP43" i="5"/>
  <c r="BN82" i="5" l="1"/>
  <c r="BF82" i="5"/>
  <c r="AK43" i="5"/>
  <c r="AL43" i="5"/>
  <c r="BH82" i="5" l="1"/>
  <c r="BI82" i="5"/>
  <c r="BP82" i="5"/>
  <c r="AM43" i="5"/>
  <c r="AB44" i="5"/>
  <c r="BK82" i="5" l="1"/>
  <c r="BL82" i="5"/>
  <c r="AC44" i="5"/>
  <c r="Z44" i="5" s="1"/>
  <c r="AN44" i="5" s="1"/>
  <c r="N44" i="5" s="1"/>
  <c r="C45" i="5" s="1"/>
  <c r="E49" i="5" l="1"/>
  <c r="D45" i="5"/>
  <c r="L45" i="5"/>
  <c r="BB83" i="5"/>
  <c r="BM82" i="5"/>
  <c r="AE48" i="5"/>
  <c r="AD44" i="5"/>
  <c r="M45" i="5" l="1"/>
  <c r="B46" i="5"/>
  <c r="BC83" i="5"/>
  <c r="AF44" i="5"/>
  <c r="BE87" i="5" l="1"/>
  <c r="AZ83" i="5"/>
  <c r="BD83" i="5"/>
  <c r="AH44" i="5"/>
  <c r="AI44" i="5"/>
  <c r="AG47" i="5"/>
  <c r="AJ47" i="5" s="1"/>
  <c r="AP44" i="5"/>
  <c r="BN83" i="5" l="1"/>
  <c r="BF83" i="5"/>
  <c r="AK44" i="5"/>
  <c r="AL44" i="5"/>
  <c r="BI83" i="5" l="1"/>
  <c r="BH83" i="5"/>
  <c r="BP83" i="5"/>
  <c r="AB45" i="5"/>
  <c r="AM44" i="5"/>
  <c r="BK83" i="5" l="1"/>
  <c r="BL83" i="5"/>
  <c r="AC45" i="5"/>
  <c r="Z45" i="5" s="1"/>
  <c r="AN45" i="5" s="1"/>
  <c r="N45" i="5" s="1"/>
  <c r="C46" i="5" s="1"/>
  <c r="E50" i="5" l="1"/>
  <c r="D46" i="5"/>
  <c r="L46" i="5"/>
  <c r="BB84" i="5"/>
  <c r="BM83" i="5"/>
  <c r="AE49" i="5"/>
  <c r="AD45" i="5"/>
  <c r="B47" i="5" l="1"/>
  <c r="M46" i="5"/>
  <c r="BC84" i="5"/>
  <c r="AF45" i="5"/>
  <c r="AZ84" i="5" l="1"/>
  <c r="BE88" i="5"/>
  <c r="BD84" i="5"/>
  <c r="AG48" i="5"/>
  <c r="AJ48" i="5" s="1"/>
  <c r="AI45" i="5"/>
  <c r="AH45" i="5"/>
  <c r="AP45" i="5"/>
  <c r="BN84" i="5" l="1"/>
  <c r="BF84" i="5"/>
  <c r="AK45" i="5"/>
  <c r="AL45" i="5"/>
  <c r="BI84" i="5" l="1"/>
  <c r="BH84" i="5"/>
  <c r="BP84" i="5"/>
  <c r="AM45" i="5"/>
  <c r="AB46" i="5"/>
  <c r="BK84" i="5" l="1"/>
  <c r="BL84" i="5"/>
  <c r="AC46" i="5"/>
  <c r="Z46" i="5" s="1"/>
  <c r="AN46" i="5" s="1"/>
  <c r="N46" i="5" s="1"/>
  <c r="C47" i="5" s="1"/>
  <c r="E51" i="5" l="1"/>
  <c r="D47" i="5"/>
  <c r="L47" i="5"/>
  <c r="BM84" i="5"/>
  <c r="BB85" i="5"/>
  <c r="AE50" i="5"/>
  <c r="AD46" i="5"/>
  <c r="M47" i="5" l="1"/>
  <c r="B48" i="5"/>
  <c r="BC85" i="5"/>
  <c r="AF46" i="5"/>
  <c r="BE89" i="5" l="1"/>
  <c r="AZ85" i="5"/>
  <c r="BD85" i="5"/>
  <c r="AG49" i="5"/>
  <c r="AJ49" i="5" s="1"/>
  <c r="AH46" i="5"/>
  <c r="AI46" i="5"/>
  <c r="AP46" i="5"/>
  <c r="BN85" i="5" l="1"/>
  <c r="BF85" i="5"/>
  <c r="AK46" i="5"/>
  <c r="AL46" i="5"/>
  <c r="BI85" i="5" l="1"/>
  <c r="BH85" i="5"/>
  <c r="BP85" i="5"/>
  <c r="AM46" i="5"/>
  <c r="AB47" i="5"/>
  <c r="BK85" i="5" l="1"/>
  <c r="BL85" i="5"/>
  <c r="AC47" i="5"/>
  <c r="Z47" i="5" s="1"/>
  <c r="AN47" i="5" s="1"/>
  <c r="N47" i="5" s="1"/>
  <c r="C48" i="5" s="1"/>
  <c r="E52" i="5" l="1"/>
  <c r="D48" i="5"/>
  <c r="L48" i="5"/>
  <c r="BM85" i="5"/>
  <c r="BB86" i="5"/>
  <c r="BC86" i="5" s="1"/>
  <c r="AE51" i="5"/>
  <c r="AD47" i="5"/>
  <c r="B49" i="5" l="1"/>
  <c r="M48" i="5"/>
  <c r="BE90" i="5"/>
  <c r="AZ86" i="5"/>
  <c r="BD86" i="5"/>
  <c r="AF47" i="5"/>
  <c r="BN86" i="5" l="1"/>
  <c r="BF86" i="5"/>
  <c r="AH47" i="5"/>
  <c r="AI47" i="5"/>
  <c r="AG50" i="5"/>
  <c r="AJ50" i="5" s="1"/>
  <c r="AP47" i="5"/>
  <c r="BH86" i="5" l="1"/>
  <c r="BI86" i="5"/>
  <c r="BP86" i="5"/>
  <c r="AK47" i="5"/>
  <c r="AL47" i="5"/>
  <c r="BL86" i="5" l="1"/>
  <c r="BK86" i="5"/>
  <c r="AB48" i="5"/>
  <c r="AM47" i="5"/>
  <c r="BM86" i="5" l="1"/>
  <c r="BB87" i="5"/>
  <c r="AC48" i="5"/>
  <c r="Z48" i="5" s="1"/>
  <c r="AN48" i="5" s="1"/>
  <c r="N48" i="5" s="1"/>
  <c r="C49" i="5" s="1"/>
  <c r="E53" i="5" l="1"/>
  <c r="D49" i="5"/>
  <c r="L49" i="5"/>
  <c r="BC87" i="5"/>
  <c r="AE52" i="5"/>
  <c r="AD48" i="5"/>
  <c r="B50" i="5" l="1"/>
  <c r="M49" i="5"/>
  <c r="AZ87" i="5"/>
  <c r="BE91" i="5"/>
  <c r="BD87" i="5"/>
  <c r="AF48" i="5"/>
  <c r="BN87" i="5" l="1"/>
  <c r="BF87" i="5"/>
  <c r="AI48" i="5"/>
  <c r="AG51" i="5"/>
  <c r="AH48" i="5"/>
  <c r="AP48" i="5"/>
  <c r="BH87" i="5" l="1"/>
  <c r="BP87" i="5"/>
  <c r="BI87" i="5"/>
  <c r="AJ51" i="5"/>
  <c r="AK48" i="5"/>
  <c r="AL48" i="5"/>
  <c r="BK87" i="5" l="1"/>
  <c r="BL87" i="5"/>
  <c r="AB49" i="5"/>
  <c r="AM48" i="5"/>
  <c r="BM87" i="5" l="1"/>
  <c r="BB88" i="5"/>
  <c r="BC88" i="5" s="1"/>
  <c r="AC49" i="5"/>
  <c r="Z49" i="5" s="1"/>
  <c r="AN49" i="5" s="1"/>
  <c r="N49" i="5" s="1"/>
  <c r="C50" i="5" s="1"/>
  <c r="E54" i="5" l="1"/>
  <c r="D50" i="5"/>
  <c r="L50" i="5"/>
  <c r="BE92" i="5"/>
  <c r="AZ88" i="5"/>
  <c r="BD88" i="5"/>
  <c r="AE53" i="5"/>
  <c r="AD49" i="5"/>
  <c r="B51" i="5" l="1"/>
  <c r="M50" i="5"/>
  <c r="BN88" i="5"/>
  <c r="BF88" i="5"/>
  <c r="AF49" i="5"/>
  <c r="BH88" i="5" l="1"/>
  <c r="BI88" i="5"/>
  <c r="BP88" i="5"/>
  <c r="AI49" i="5"/>
  <c r="AG52" i="5"/>
  <c r="AH49" i="5"/>
  <c r="AP49" i="5"/>
  <c r="BK88" i="5" l="1"/>
  <c r="BL88" i="5"/>
  <c r="AJ52" i="5"/>
  <c r="AK49" i="5"/>
  <c r="AL49" i="5"/>
  <c r="BB89" i="5" l="1"/>
  <c r="BC89" i="5" s="1"/>
  <c r="BM88" i="5"/>
  <c r="AM49" i="5"/>
  <c r="AB50" i="5"/>
  <c r="BE93" i="5" l="1"/>
  <c r="BD89" i="5"/>
  <c r="AZ89" i="5"/>
  <c r="AC50" i="5"/>
  <c r="Z50" i="5" s="1"/>
  <c r="AN50" i="5" s="1"/>
  <c r="N50" i="5" s="1"/>
  <c r="C51" i="5" s="1"/>
  <c r="E55" i="5" l="1"/>
  <c r="D51" i="5"/>
  <c r="L51" i="5"/>
  <c r="BF89" i="5"/>
  <c r="BN89" i="5"/>
  <c r="AE54" i="5"/>
  <c r="AD50" i="5"/>
  <c r="B52" i="5" l="1"/>
  <c r="M51" i="5"/>
  <c r="BH89" i="5"/>
  <c r="BI89" i="5"/>
  <c r="BP89" i="5"/>
  <c r="AF50" i="5"/>
  <c r="BK89" i="5" l="1"/>
  <c r="BL89" i="5"/>
  <c r="AH50" i="5"/>
  <c r="AI50" i="5"/>
  <c r="AG53" i="5"/>
  <c r="AP50" i="5"/>
  <c r="BM89" i="5" l="1"/>
  <c r="BB90" i="5"/>
  <c r="BC90" i="5" s="1"/>
  <c r="AJ53" i="5"/>
  <c r="AK50" i="5"/>
  <c r="AL50" i="5"/>
  <c r="AZ90" i="5" l="1"/>
  <c r="BE94" i="5"/>
  <c r="BD90" i="5"/>
  <c r="AB51" i="5"/>
  <c r="AM50" i="5"/>
  <c r="BN90" i="5" l="1"/>
  <c r="BF90" i="5"/>
  <c r="AC51" i="5"/>
  <c r="Z51" i="5" s="1"/>
  <c r="AN51" i="5" s="1"/>
  <c r="N51" i="5" s="1"/>
  <c r="C52" i="5" s="1"/>
  <c r="E56" i="5" l="1"/>
  <c r="D52" i="5"/>
  <c r="L52" i="5"/>
  <c r="BH90" i="5"/>
  <c r="BP90" i="5"/>
  <c r="BI90" i="5"/>
  <c r="AE55" i="5"/>
  <c r="AD51" i="5"/>
  <c r="M52" i="5" l="1"/>
  <c r="B53" i="5"/>
  <c r="BL90" i="5"/>
  <c r="BK90" i="5"/>
  <c r="AF51" i="5"/>
  <c r="BB91" i="5" l="1"/>
  <c r="BC91" i="5" s="1"/>
  <c r="BE95" i="5" s="1"/>
  <c r="BM90" i="5"/>
  <c r="AH51" i="5"/>
  <c r="AI51" i="5"/>
  <c r="AG54" i="5"/>
  <c r="AP51" i="5"/>
  <c r="BD91" i="5" l="1"/>
  <c r="AZ91" i="5"/>
  <c r="BF91" i="5" s="1"/>
  <c r="BN91" i="5"/>
  <c r="AJ54" i="5"/>
  <c r="AK51" i="5"/>
  <c r="AL51" i="5"/>
  <c r="BI91" i="5" l="1"/>
  <c r="BH91" i="5"/>
  <c r="BP91" i="5"/>
  <c r="AM51" i="5"/>
  <c r="AB52" i="5"/>
  <c r="BK91" i="5" l="1"/>
  <c r="BL91" i="5"/>
  <c r="AC52" i="5"/>
  <c r="Z52" i="5" s="1"/>
  <c r="AN52" i="5" s="1"/>
  <c r="N52" i="5" s="1"/>
  <c r="C53" i="5" s="1"/>
  <c r="E57" i="5" l="1"/>
  <c r="D53" i="5"/>
  <c r="L53" i="5"/>
  <c r="BM91" i="5"/>
  <c r="BB92" i="5"/>
  <c r="AE56" i="5"/>
  <c r="AD52" i="5"/>
  <c r="M53" i="5" l="1"/>
  <c r="B54" i="5"/>
  <c r="BC92" i="5"/>
  <c r="AF52" i="5"/>
  <c r="AZ92" i="5" l="1"/>
  <c r="BE96" i="5"/>
  <c r="BD92" i="5"/>
  <c r="AH52" i="5"/>
  <c r="AI52" i="5"/>
  <c r="AG55" i="5"/>
  <c r="AP52" i="5"/>
  <c r="BN92" i="5" l="1"/>
  <c r="BF92" i="5"/>
  <c r="AJ55" i="5"/>
  <c r="AK52" i="5"/>
  <c r="AL52" i="5"/>
  <c r="BI92" i="5" l="1"/>
  <c r="BH92" i="5"/>
  <c r="BP92" i="5"/>
  <c r="AM52" i="5"/>
  <c r="AB53" i="5"/>
  <c r="BK92" i="5" l="1"/>
  <c r="BL92" i="5"/>
  <c r="AC53" i="5"/>
  <c r="Z53" i="5" s="1"/>
  <c r="AN53" i="5" s="1"/>
  <c r="N53" i="5" s="1"/>
  <c r="C54" i="5" s="1"/>
  <c r="E58" i="5" l="1"/>
  <c r="D54" i="5"/>
  <c r="L54" i="5"/>
  <c r="BB93" i="5"/>
  <c r="BM92" i="5"/>
  <c r="AE57" i="5"/>
  <c r="AD53" i="5"/>
  <c r="M54" i="5" l="1"/>
  <c r="B55" i="5"/>
  <c r="BC93" i="5"/>
  <c r="AF53" i="5"/>
  <c r="D22" i="7" l="1"/>
  <c r="BE97" i="5"/>
  <c r="AZ93" i="5"/>
  <c r="BD93" i="5"/>
  <c r="AI53" i="5"/>
  <c r="AH53" i="5"/>
  <c r="AG56" i="5"/>
  <c r="AP53" i="5"/>
  <c r="BN93" i="5" l="1"/>
  <c r="BF93" i="5"/>
  <c r="AJ56" i="5"/>
  <c r="AK53" i="5"/>
  <c r="AL53" i="5"/>
  <c r="BI93" i="5" l="1"/>
  <c r="BH93" i="5"/>
  <c r="BP93" i="5"/>
  <c r="AM53" i="5"/>
  <c r="AB54" i="5"/>
  <c r="BK93" i="5" l="1"/>
  <c r="BL93" i="5"/>
  <c r="AC54" i="5"/>
  <c r="Z54" i="5" s="1"/>
  <c r="AN54" i="5" s="1"/>
  <c r="N54" i="5" s="1"/>
  <c r="C55" i="5" s="1"/>
  <c r="E59" i="5" l="1"/>
  <c r="B22" i="7"/>
  <c r="D55" i="5"/>
  <c r="L55" i="5"/>
  <c r="BB94" i="5"/>
  <c r="BM93" i="5"/>
  <c r="AE58" i="5"/>
  <c r="AD54" i="5"/>
  <c r="C22" i="7" l="1"/>
  <c r="M55" i="5"/>
  <c r="B56" i="5"/>
  <c r="BC94" i="5"/>
  <c r="AF54" i="5"/>
  <c r="AZ94" i="5" l="1"/>
  <c r="BE98" i="5"/>
  <c r="BD94" i="5"/>
  <c r="AH54" i="5"/>
  <c r="AG57" i="5"/>
  <c r="AI54" i="5"/>
  <c r="AP54" i="5"/>
  <c r="BN94" i="5" l="1"/>
  <c r="BF94" i="5"/>
  <c r="AK54" i="5"/>
  <c r="AL54" i="5"/>
  <c r="AJ57" i="5"/>
  <c r="BI94" i="5" l="1"/>
  <c r="BH94" i="5"/>
  <c r="BP94" i="5"/>
  <c r="AB55" i="5"/>
  <c r="AM54" i="5"/>
  <c r="BK94" i="5" l="1"/>
  <c r="BL94" i="5"/>
  <c r="AC55" i="5"/>
  <c r="Z55" i="5" s="1"/>
  <c r="AN55" i="5" s="1"/>
  <c r="N55" i="5" s="1"/>
  <c r="C56" i="5" s="1"/>
  <c r="I22" i="7"/>
  <c r="E60" i="5" l="1"/>
  <c r="D56" i="5"/>
  <c r="L56" i="5"/>
  <c r="BB95" i="5"/>
  <c r="BM94" i="5"/>
  <c r="AE59" i="5"/>
  <c r="AD55" i="5"/>
  <c r="G22" i="7"/>
  <c r="M56" i="5" l="1"/>
  <c r="B57" i="5"/>
  <c r="BC95" i="5"/>
  <c r="H22" i="7"/>
  <c r="AF55" i="5"/>
  <c r="AZ95" i="5" l="1"/>
  <c r="BE99" i="5"/>
  <c r="BD95" i="5"/>
  <c r="AG58" i="5"/>
  <c r="AH55" i="5"/>
  <c r="AI55" i="5"/>
  <c r="AP55" i="5"/>
  <c r="BN95" i="5" l="1"/>
  <c r="BF95" i="5"/>
  <c r="AK55" i="5"/>
  <c r="AL55" i="5"/>
  <c r="AJ58" i="5"/>
  <c r="BI95" i="5" l="1"/>
  <c r="BH95" i="5"/>
  <c r="BP95" i="5"/>
  <c r="AM55" i="5"/>
  <c r="AB56" i="5"/>
  <c r="BK95" i="5" l="1"/>
  <c r="BL95" i="5"/>
  <c r="AC56" i="5"/>
  <c r="Z56" i="5" s="1"/>
  <c r="AN56" i="5" s="1"/>
  <c r="N56" i="5" s="1"/>
  <c r="C57" i="5" s="1"/>
  <c r="E61" i="5" l="1"/>
  <c r="D57" i="5"/>
  <c r="L57" i="5"/>
  <c r="BB96" i="5"/>
  <c r="BM95" i="5"/>
  <c r="AE60" i="5"/>
  <c r="AD56" i="5"/>
  <c r="B58" i="5" l="1"/>
  <c r="M57" i="5"/>
  <c r="BC96" i="5"/>
  <c r="AF56" i="5"/>
  <c r="AZ96" i="5" l="1"/>
  <c r="BE100" i="5"/>
  <c r="BD96" i="5"/>
  <c r="AH56" i="5"/>
  <c r="AI56" i="5"/>
  <c r="AG59" i="5"/>
  <c r="AP56" i="5"/>
  <c r="BN96" i="5" l="1"/>
  <c r="BF96" i="5"/>
  <c r="AJ59" i="5"/>
  <c r="AK56" i="5"/>
  <c r="AL56" i="5"/>
  <c r="BI96" i="5" l="1"/>
  <c r="BH96" i="5"/>
  <c r="BP96" i="5"/>
  <c r="AM56" i="5"/>
  <c r="AB57" i="5"/>
  <c r="BK96" i="5" l="1"/>
  <c r="BL96" i="5"/>
  <c r="AC57" i="5"/>
  <c r="Z57" i="5" s="1"/>
  <c r="AN57" i="5" s="1"/>
  <c r="N57" i="5" s="1"/>
  <c r="C58" i="5" s="1"/>
  <c r="E62" i="5" l="1"/>
  <c r="D58" i="5"/>
  <c r="L58" i="5"/>
  <c r="BB97" i="5"/>
  <c r="BM96" i="5"/>
  <c r="AE61" i="5"/>
  <c r="AD57" i="5"/>
  <c r="M58" i="5" l="1"/>
  <c r="B59" i="5"/>
  <c r="BC97" i="5"/>
  <c r="AF57" i="5"/>
  <c r="BE101" i="5" l="1"/>
  <c r="AZ97" i="5"/>
  <c r="BD97" i="5"/>
  <c r="AH57" i="5"/>
  <c r="AI57" i="5"/>
  <c r="AG60" i="5"/>
  <c r="AP57" i="5"/>
  <c r="BN97" i="5" l="1"/>
  <c r="BF97" i="5"/>
  <c r="AJ60" i="5"/>
  <c r="AK57" i="5"/>
  <c r="AL57" i="5"/>
  <c r="BI97" i="5" l="1"/>
  <c r="BH97" i="5"/>
  <c r="BP97" i="5"/>
  <c r="AB58" i="5"/>
  <c r="AM57" i="5"/>
  <c r="BK97" i="5" l="1"/>
  <c r="BL97" i="5"/>
  <c r="AC58" i="5"/>
  <c r="Z58" i="5" s="1"/>
  <c r="AN58" i="5" s="1"/>
  <c r="N58" i="5" s="1"/>
  <c r="C59" i="5" s="1"/>
  <c r="E63" i="5" l="1"/>
  <c r="D59" i="5"/>
  <c r="L59" i="5"/>
  <c r="BB98" i="5"/>
  <c r="BM97" i="5"/>
  <c r="AE62" i="5"/>
  <c r="AD58" i="5"/>
  <c r="B60" i="5" l="1"/>
  <c r="M59" i="5"/>
  <c r="BC98" i="5"/>
  <c r="AF58" i="5"/>
  <c r="BE102" i="5" l="1"/>
  <c r="AZ98" i="5"/>
  <c r="BD98" i="5"/>
  <c r="AG61" i="5"/>
  <c r="AI58" i="5"/>
  <c r="AH58" i="5"/>
  <c r="AP58" i="5"/>
  <c r="BN98" i="5" l="1"/>
  <c r="BF98" i="5"/>
  <c r="AK58" i="5"/>
  <c r="AL58" i="5"/>
  <c r="AJ61" i="5"/>
  <c r="BH98" i="5" l="1"/>
  <c r="BI98" i="5"/>
  <c r="BP98" i="5"/>
  <c r="AM58" i="5"/>
  <c r="AB59" i="5"/>
  <c r="BK98" i="5" l="1"/>
  <c r="BL98" i="5"/>
  <c r="AC59" i="5"/>
  <c r="Z59" i="5" s="1"/>
  <c r="AN59" i="5" s="1"/>
  <c r="N59" i="5" s="1"/>
  <c r="C60" i="5" s="1"/>
  <c r="E64" i="5" l="1"/>
  <c r="D60" i="5"/>
  <c r="L60" i="5"/>
  <c r="BB99" i="5"/>
  <c r="BM98" i="5"/>
  <c r="AE63" i="5"/>
  <c r="AD59" i="5"/>
  <c r="B61" i="5" l="1"/>
  <c r="M60" i="5"/>
  <c r="BC99" i="5"/>
  <c r="AF59" i="5"/>
  <c r="AZ99" i="5" l="1"/>
  <c r="BE103" i="5"/>
  <c r="BD99" i="5"/>
  <c r="AH59" i="5"/>
  <c r="AG62" i="5"/>
  <c r="AI59" i="5"/>
  <c r="AP59" i="5"/>
  <c r="BN99" i="5" l="1"/>
  <c r="BF99" i="5"/>
  <c r="AK59" i="5"/>
  <c r="AL59" i="5"/>
  <c r="AJ62" i="5"/>
  <c r="BI99" i="5" l="1"/>
  <c r="BH99" i="5"/>
  <c r="BP99" i="5"/>
  <c r="AM59" i="5"/>
  <c r="AB60" i="5"/>
  <c r="BK99" i="5" l="1"/>
  <c r="BL99" i="5"/>
  <c r="AC60" i="5"/>
  <c r="Z60" i="5" s="1"/>
  <c r="AN60" i="5" s="1"/>
  <c r="N60" i="5" s="1"/>
  <c r="C61" i="5" s="1"/>
  <c r="E65" i="5" l="1"/>
  <c r="D61" i="5"/>
  <c r="L61" i="5"/>
  <c r="BM99" i="5"/>
  <c r="BB100" i="5"/>
  <c r="AE64" i="5"/>
  <c r="AD60" i="5"/>
  <c r="B62" i="5" l="1"/>
  <c r="M61" i="5"/>
  <c r="BC100" i="5"/>
  <c r="AF60" i="5"/>
  <c r="AZ100" i="5" l="1"/>
  <c r="BE104" i="5"/>
  <c r="BD100" i="5"/>
  <c r="AG63" i="5"/>
  <c r="AI60" i="5"/>
  <c r="AH60" i="5"/>
  <c r="AP60" i="5"/>
  <c r="BN100" i="5" l="1"/>
  <c r="BF100" i="5"/>
  <c r="AK60" i="5"/>
  <c r="AL60" i="5"/>
  <c r="AJ63" i="5"/>
  <c r="BH100" i="5" l="1"/>
  <c r="BI100" i="5"/>
  <c r="BP100" i="5"/>
  <c r="AB61" i="5"/>
  <c r="AM60" i="5"/>
  <c r="BK100" i="5" l="1"/>
  <c r="BL100" i="5"/>
  <c r="AC61" i="5"/>
  <c r="Z61" i="5" s="1"/>
  <c r="AN61" i="5" s="1"/>
  <c r="N61" i="5" s="1"/>
  <c r="C62" i="5" s="1"/>
  <c r="E66" i="5" l="1"/>
  <c r="D62" i="5"/>
  <c r="L62" i="5"/>
  <c r="BB101" i="5"/>
  <c r="BM100" i="5"/>
  <c r="AE65" i="5"/>
  <c r="AD61" i="5"/>
  <c r="M62" i="5" l="1"/>
  <c r="B63" i="5"/>
  <c r="BC101" i="5"/>
  <c r="AF61" i="5"/>
  <c r="BE105" i="5" l="1"/>
  <c r="AZ101" i="5"/>
  <c r="BD101" i="5"/>
  <c r="AI61" i="5"/>
  <c r="AH61" i="5"/>
  <c r="AG64" i="5"/>
  <c r="AP61" i="5"/>
  <c r="BN101" i="5" l="1"/>
  <c r="BF101" i="5"/>
  <c r="AJ64" i="5"/>
  <c r="AK61" i="5"/>
  <c r="AL61" i="5"/>
  <c r="BI101" i="5" l="1"/>
  <c r="BH101" i="5"/>
  <c r="BP101" i="5"/>
  <c r="AM61" i="5"/>
  <c r="AB62" i="5"/>
  <c r="BK101" i="5" l="1"/>
  <c r="BL101" i="5"/>
  <c r="AC62" i="5"/>
  <c r="Z62" i="5" s="1"/>
  <c r="AN62" i="5" s="1"/>
  <c r="N62" i="5" s="1"/>
  <c r="C63" i="5" s="1"/>
  <c r="E67" i="5" l="1"/>
  <c r="D63" i="5"/>
  <c r="L63" i="5"/>
  <c r="BB102" i="5"/>
  <c r="BM101" i="5"/>
  <c r="AE66" i="5"/>
  <c r="AD62" i="5"/>
  <c r="M63" i="5" l="1"/>
  <c r="B64" i="5"/>
  <c r="BC102" i="5"/>
  <c r="AF62" i="5"/>
  <c r="BE106" i="5" l="1"/>
  <c r="AZ102" i="5"/>
  <c r="BD102" i="5"/>
  <c r="AI62" i="5"/>
  <c r="AH62" i="5"/>
  <c r="AG65" i="5"/>
  <c r="AP62" i="5"/>
  <c r="BN102" i="5" l="1"/>
  <c r="BF102" i="5"/>
  <c r="AJ65" i="5"/>
  <c r="AK62" i="5"/>
  <c r="AL62" i="5"/>
  <c r="BI102" i="5" l="1"/>
  <c r="BH102" i="5"/>
  <c r="BP102" i="5"/>
  <c r="AB63" i="5"/>
  <c r="AM62" i="5"/>
  <c r="BK102" i="5" l="1"/>
  <c r="BL102" i="5"/>
  <c r="AC63" i="5"/>
  <c r="Z63" i="5" s="1"/>
  <c r="AN63" i="5" s="1"/>
  <c r="N63" i="5" s="1"/>
  <c r="C64" i="5" s="1"/>
  <c r="E68" i="5" l="1"/>
  <c r="D64" i="5"/>
  <c r="L64" i="5"/>
  <c r="BM102" i="5"/>
  <c r="BB103" i="5"/>
  <c r="AE67" i="5"/>
  <c r="AD63" i="5"/>
  <c r="M64" i="5" l="1"/>
  <c r="B65" i="5"/>
  <c r="BC103" i="5"/>
  <c r="AF63" i="5"/>
  <c r="BE107" i="5" l="1"/>
  <c r="AZ103" i="5"/>
  <c r="BD103" i="5"/>
  <c r="AG66" i="5"/>
  <c r="AH63" i="5"/>
  <c r="AI63" i="5"/>
  <c r="AP63" i="5"/>
  <c r="BN103" i="5" l="1"/>
  <c r="BF103" i="5"/>
  <c r="AK63" i="5"/>
  <c r="AL63" i="5"/>
  <c r="AJ66" i="5"/>
  <c r="BI103" i="5" l="1"/>
  <c r="BH103" i="5"/>
  <c r="BP103" i="5"/>
  <c r="AM63" i="5"/>
  <c r="AB64" i="5"/>
  <c r="BK103" i="5" l="1"/>
  <c r="BL103" i="5"/>
  <c r="AC64" i="5"/>
  <c r="Z64" i="5" s="1"/>
  <c r="AN64" i="5" s="1"/>
  <c r="N64" i="5" s="1"/>
  <c r="C65" i="5" s="1"/>
  <c r="E69" i="5" l="1"/>
  <c r="D65" i="5"/>
  <c r="L65" i="5"/>
  <c r="BB104" i="5"/>
  <c r="BM103" i="5"/>
  <c r="AE68" i="5"/>
  <c r="AD64" i="5"/>
  <c r="M65" i="5" l="1"/>
  <c r="B66" i="5"/>
  <c r="BC104" i="5"/>
  <c r="AF64" i="5"/>
  <c r="AZ104" i="5" l="1"/>
  <c r="BD104" i="5"/>
  <c r="AI64" i="5"/>
  <c r="AH64" i="5"/>
  <c r="AG67" i="5"/>
  <c r="AP64" i="5"/>
  <c r="BN104" i="5" l="1"/>
  <c r="BF104" i="5"/>
  <c r="AJ67" i="5"/>
  <c r="AK64" i="5"/>
  <c r="AL64" i="5"/>
  <c r="BI104" i="5" l="1"/>
  <c r="BH104" i="5"/>
  <c r="BP104" i="5"/>
  <c r="AB65" i="5"/>
  <c r="AM64" i="5"/>
  <c r="BK104" i="5" l="1"/>
  <c r="BL104" i="5"/>
  <c r="AC65" i="5"/>
  <c r="Z65" i="5" s="1"/>
  <c r="AN65" i="5" s="1"/>
  <c r="N65" i="5" s="1"/>
  <c r="C66" i="5" s="1"/>
  <c r="E70" i="5" l="1"/>
  <c r="D66" i="5"/>
  <c r="L66" i="5"/>
  <c r="BM104" i="5"/>
  <c r="BB105" i="5"/>
  <c r="AE69" i="5"/>
  <c r="AD65" i="5"/>
  <c r="M66" i="5" l="1"/>
  <c r="B67" i="5"/>
  <c r="BC105" i="5"/>
  <c r="AF65" i="5"/>
  <c r="AZ105" i="5" l="1"/>
  <c r="BD105" i="5"/>
  <c r="AI65" i="5"/>
  <c r="AG68" i="5"/>
  <c r="AH65" i="5"/>
  <c r="AP65" i="5"/>
  <c r="BN105" i="5" l="1"/>
  <c r="BF105" i="5"/>
  <c r="AJ68" i="5"/>
  <c r="AK65" i="5"/>
  <c r="AL65" i="5"/>
  <c r="BI105" i="5" l="1"/>
  <c r="BH105" i="5"/>
  <c r="BP105" i="5"/>
  <c r="AB66" i="5"/>
  <c r="AM65" i="5"/>
  <c r="BK105" i="5" l="1"/>
  <c r="BL105" i="5"/>
  <c r="AC66" i="5"/>
  <c r="Z66" i="5" s="1"/>
  <c r="AN66" i="5" s="1"/>
  <c r="N66" i="5" s="1"/>
  <c r="C67" i="5" s="1"/>
  <c r="E71" i="5" l="1"/>
  <c r="D67" i="5"/>
  <c r="L67" i="5"/>
  <c r="BM105" i="5"/>
  <c r="BB106" i="5"/>
  <c r="AE70" i="5"/>
  <c r="AD66" i="5"/>
  <c r="B68" i="5" l="1"/>
  <c r="M67" i="5"/>
  <c r="BC106" i="5"/>
  <c r="AF66" i="5"/>
  <c r="AZ106" i="5" l="1"/>
  <c r="BD106" i="5"/>
  <c r="AH66" i="5"/>
  <c r="AG69" i="5"/>
  <c r="AI66" i="5"/>
  <c r="AP66" i="5"/>
  <c r="BN106" i="5" l="1"/>
  <c r="BF106" i="5"/>
  <c r="AK66" i="5"/>
  <c r="AL66" i="5"/>
  <c r="AJ69" i="5"/>
  <c r="BI106" i="5" l="1"/>
  <c r="BH106" i="5"/>
  <c r="BP106" i="5"/>
  <c r="AM66" i="5"/>
  <c r="AB67" i="5"/>
  <c r="BK106" i="5" l="1"/>
  <c r="BL106" i="5"/>
  <c r="AC67" i="5"/>
  <c r="Z67" i="5" s="1"/>
  <c r="AN67" i="5" s="1"/>
  <c r="N67" i="5" s="1"/>
  <c r="C68" i="5" s="1"/>
  <c r="E72" i="5" l="1"/>
  <c r="D68" i="5"/>
  <c r="L68" i="5"/>
  <c r="BB107" i="5"/>
  <c r="BM106" i="5"/>
  <c r="AE71" i="5"/>
  <c r="AD67" i="5"/>
  <c r="M68" i="5" l="1"/>
  <c r="B69" i="5"/>
  <c r="BC107" i="5"/>
  <c r="Q26" i="7"/>
  <c r="AF67" i="5"/>
  <c r="AZ107" i="5" l="1"/>
  <c r="BC1" i="5"/>
  <c r="BD107" i="5"/>
  <c r="BE1" i="5"/>
  <c r="O26" i="7"/>
  <c r="P26" i="7" s="1"/>
  <c r="AI67" i="5"/>
  <c r="AG70" i="5"/>
  <c r="AH67" i="5"/>
  <c r="AP67" i="5"/>
  <c r="BN107" i="5" l="1"/>
  <c r="BF107" i="5"/>
  <c r="AJ70" i="5"/>
  <c r="AK67" i="5"/>
  <c r="AL67" i="5"/>
  <c r="BI107" i="5" l="1"/>
  <c r="BH107" i="5"/>
  <c r="BM1" i="5" s="1"/>
  <c r="BP107" i="5"/>
  <c r="AM67" i="5"/>
  <c r="AB68" i="5"/>
  <c r="BK107" i="5" l="1"/>
  <c r="BL107" i="5"/>
  <c r="BM107" i="5" s="1"/>
  <c r="AC68" i="5"/>
  <c r="Z68" i="5" s="1"/>
  <c r="AN68" i="5" s="1"/>
  <c r="N68" i="5" s="1"/>
  <c r="C69" i="5" s="1"/>
  <c r="E73" i="5" l="1"/>
  <c r="D69" i="5"/>
  <c r="L69" i="5"/>
  <c r="AE72" i="5"/>
  <c r="AD68" i="5"/>
  <c r="B70" i="5" l="1"/>
  <c r="M69" i="5"/>
  <c r="AF68" i="5"/>
  <c r="AG71" i="5" l="1"/>
  <c r="AI68" i="5"/>
  <c r="AH68" i="5"/>
  <c r="AP68" i="5"/>
  <c r="AK68" i="5" l="1"/>
  <c r="AL68" i="5"/>
  <c r="AJ71" i="5"/>
  <c r="AM68" i="5" l="1"/>
  <c r="AB69" i="5"/>
  <c r="AC69" i="5" l="1"/>
  <c r="Z69" i="5" s="1"/>
  <c r="AN69" i="5" s="1"/>
  <c r="N69" i="5" s="1"/>
  <c r="C70" i="5" s="1"/>
  <c r="E74" i="5" l="1"/>
  <c r="D70" i="5"/>
  <c r="L70" i="5"/>
  <c r="AE73" i="5"/>
  <c r="AD69" i="5"/>
  <c r="B71" i="5" l="1"/>
  <c r="M70" i="5"/>
  <c r="AF69" i="5"/>
  <c r="AH69" i="5" l="1"/>
  <c r="AI69" i="5"/>
  <c r="AG72" i="5"/>
  <c r="AP69" i="5"/>
  <c r="AJ72" i="5" l="1"/>
  <c r="AK69" i="5"/>
  <c r="AL69" i="5"/>
  <c r="AM69" i="5" l="1"/>
  <c r="AB70" i="5"/>
  <c r="AC70" i="5" l="1"/>
  <c r="Z70" i="5" s="1"/>
  <c r="AN70" i="5" s="1"/>
  <c r="N70" i="5" s="1"/>
  <c r="C71" i="5" s="1"/>
  <c r="E75" i="5" l="1"/>
  <c r="D71" i="5"/>
  <c r="L71" i="5"/>
  <c r="AE74" i="5"/>
  <c r="AD70" i="5"/>
  <c r="B72" i="5" l="1"/>
  <c r="M71" i="5"/>
  <c r="AF70" i="5"/>
  <c r="AG73" i="5" l="1"/>
  <c r="AI70" i="5"/>
  <c r="AH70" i="5"/>
  <c r="AP70" i="5"/>
  <c r="AK70" i="5" l="1"/>
  <c r="AL70" i="5"/>
  <c r="AJ73" i="5"/>
  <c r="AM70" i="5" l="1"/>
  <c r="AB71" i="5"/>
  <c r="AC71" i="5" l="1"/>
  <c r="Z71" i="5" s="1"/>
  <c r="AN71" i="5" s="1"/>
  <c r="N71" i="5" s="1"/>
  <c r="C72" i="5" s="1"/>
  <c r="E76" i="5" l="1"/>
  <c r="D72" i="5"/>
  <c r="L72" i="5"/>
  <c r="AE75" i="5"/>
  <c r="AD71" i="5"/>
  <c r="M72" i="5" l="1"/>
  <c r="B73" i="5"/>
  <c r="AF71" i="5"/>
  <c r="AI71" i="5" l="1"/>
  <c r="AG74" i="5"/>
  <c r="AH71" i="5"/>
  <c r="AP71" i="5"/>
  <c r="AJ74" i="5" l="1"/>
  <c r="AK71" i="5"/>
  <c r="AL71" i="5"/>
  <c r="AM71" i="5" l="1"/>
  <c r="AB72" i="5"/>
  <c r="AC72" i="5" l="1"/>
  <c r="Z72" i="5" s="1"/>
  <c r="AN72" i="5" s="1"/>
  <c r="N72" i="5" s="1"/>
  <c r="C73" i="5" s="1"/>
  <c r="E77" i="5" l="1"/>
  <c r="D73" i="5"/>
  <c r="L73" i="5"/>
  <c r="AE76" i="5"/>
  <c r="AD72" i="5"/>
  <c r="B74" i="5" l="1"/>
  <c r="M73" i="5"/>
  <c r="AF72" i="5"/>
  <c r="AH72" i="5" l="1"/>
  <c r="AG75" i="5"/>
  <c r="AI72" i="5"/>
  <c r="AP72" i="5"/>
  <c r="AK72" i="5" l="1"/>
  <c r="AL72" i="5"/>
  <c r="AJ75" i="5"/>
  <c r="AB73" i="5" l="1"/>
  <c r="AM72" i="5"/>
  <c r="AC73" i="5" l="1"/>
  <c r="Z73" i="5" s="1"/>
  <c r="AN73" i="5" s="1"/>
  <c r="N73" i="5" s="1"/>
  <c r="C74" i="5" s="1"/>
  <c r="E78" i="5" l="1"/>
  <c r="D74" i="5"/>
  <c r="L74" i="5"/>
  <c r="AE77" i="5"/>
  <c r="AD73" i="5"/>
  <c r="B75" i="5" l="1"/>
  <c r="M74" i="5"/>
  <c r="AF73" i="5"/>
  <c r="AG76" i="5" l="1"/>
  <c r="AI73" i="5"/>
  <c r="AH73" i="5"/>
  <c r="AP73" i="5"/>
  <c r="AK73" i="5" l="1"/>
  <c r="AL73" i="5"/>
  <c r="AJ76" i="5"/>
  <c r="AM73" i="5" l="1"/>
  <c r="AB74" i="5"/>
  <c r="AC74" i="5" l="1"/>
  <c r="Z74" i="5" s="1"/>
  <c r="AN74" i="5" s="1"/>
  <c r="N74" i="5" s="1"/>
  <c r="C75" i="5" s="1"/>
  <c r="E79" i="5" l="1"/>
  <c r="D75" i="5"/>
  <c r="L75" i="5"/>
  <c r="AE78" i="5"/>
  <c r="AD74" i="5"/>
  <c r="B76" i="5" l="1"/>
  <c r="M75" i="5"/>
  <c r="AF74" i="5"/>
  <c r="AH74" i="5" l="1"/>
  <c r="AG77" i="5"/>
  <c r="AI74" i="5"/>
  <c r="AP74" i="5"/>
  <c r="AK74" i="5" l="1"/>
  <c r="AL74" i="5"/>
  <c r="AJ77" i="5"/>
  <c r="AB75" i="5" l="1"/>
  <c r="AM74" i="5"/>
  <c r="AC75" i="5" l="1"/>
  <c r="Z75" i="5" s="1"/>
  <c r="AN75" i="5" s="1"/>
  <c r="N75" i="5" s="1"/>
  <c r="C76" i="5" s="1"/>
  <c r="E80" i="5" l="1"/>
  <c r="D76" i="5"/>
  <c r="L76" i="5"/>
  <c r="AE79" i="5"/>
  <c r="AD75" i="5"/>
  <c r="B77" i="5" l="1"/>
  <c r="M76" i="5"/>
  <c r="AF75" i="5"/>
  <c r="AI75" i="5" l="1"/>
  <c r="AH75" i="5"/>
  <c r="AG78" i="5"/>
  <c r="AP75" i="5"/>
  <c r="AJ78" i="5" l="1"/>
  <c r="AK75" i="5"/>
  <c r="AL75" i="5"/>
  <c r="AM75" i="5" l="1"/>
  <c r="AB76" i="5"/>
  <c r="AC76" i="5" l="1"/>
  <c r="Z76" i="5" s="1"/>
  <c r="AN76" i="5" s="1"/>
  <c r="N76" i="5" s="1"/>
  <c r="C77" i="5" s="1"/>
  <c r="E81" i="5" l="1"/>
  <c r="D77" i="5"/>
  <c r="L77" i="5"/>
  <c r="AE80" i="5"/>
  <c r="AD76" i="5"/>
  <c r="B78" i="5" l="1"/>
  <c r="M77" i="5"/>
  <c r="AF76" i="5"/>
  <c r="AI76" i="5" l="1"/>
  <c r="AG79" i="5"/>
  <c r="AH76" i="5"/>
  <c r="AP76" i="5"/>
  <c r="AJ79" i="5" l="1"/>
  <c r="AK76" i="5"/>
  <c r="AL76" i="5"/>
  <c r="AM76" i="5" l="1"/>
  <c r="AB77" i="5"/>
  <c r="AC77" i="5" l="1"/>
  <c r="Z77" i="5" s="1"/>
  <c r="AN77" i="5" s="1"/>
  <c r="N77" i="5" s="1"/>
  <c r="C78" i="5" s="1"/>
  <c r="E82" i="5" l="1"/>
  <c r="D78" i="5"/>
  <c r="L78" i="5"/>
  <c r="AE81" i="5"/>
  <c r="AD77" i="5"/>
  <c r="M78" i="5" l="1"/>
  <c r="B79" i="5"/>
  <c r="AF77" i="5"/>
  <c r="AI77" i="5" l="1"/>
  <c r="AH77" i="5"/>
  <c r="AG80" i="5"/>
  <c r="AP77" i="5"/>
  <c r="AJ80" i="5" l="1"/>
  <c r="AK77" i="5"/>
  <c r="AL77" i="5"/>
  <c r="AM77" i="5" l="1"/>
  <c r="AB78" i="5"/>
  <c r="AC78" i="5" l="1"/>
  <c r="Z78" i="5" s="1"/>
  <c r="AN78" i="5" s="1"/>
  <c r="N78" i="5" s="1"/>
  <c r="C79" i="5" s="1"/>
  <c r="E83" i="5" l="1"/>
  <c r="D79" i="5"/>
  <c r="L79" i="5"/>
  <c r="AE82" i="5"/>
  <c r="AD78" i="5"/>
  <c r="M79" i="5" l="1"/>
  <c r="B80" i="5"/>
  <c r="AF78" i="5"/>
  <c r="AH78" i="5" l="1"/>
  <c r="AI78" i="5"/>
  <c r="AG81" i="5"/>
  <c r="AP78" i="5"/>
  <c r="AJ81" i="5" l="1"/>
  <c r="AK78" i="5"/>
  <c r="AL78" i="5"/>
  <c r="AB79" i="5" l="1"/>
  <c r="AM78" i="5"/>
  <c r="AC79" i="5" l="1"/>
  <c r="Z79" i="5" s="1"/>
  <c r="AN79" i="5" s="1"/>
  <c r="N79" i="5" s="1"/>
  <c r="C80" i="5" s="1"/>
  <c r="E84" i="5" l="1"/>
  <c r="D80" i="5"/>
  <c r="L80" i="5"/>
  <c r="AE83" i="5"/>
  <c r="AD79" i="5"/>
  <c r="M80" i="5" l="1"/>
  <c r="B81" i="5"/>
  <c r="AF79" i="5"/>
  <c r="D24" i="7" l="1"/>
  <c r="AG82" i="5"/>
  <c r="AI79" i="5"/>
  <c r="AH79" i="5"/>
  <c r="AP79" i="5"/>
  <c r="AK79" i="5" l="1"/>
  <c r="AL79" i="5"/>
  <c r="AJ82" i="5"/>
  <c r="AB80" i="5" l="1"/>
  <c r="AM79" i="5"/>
  <c r="AC80" i="5" l="1"/>
  <c r="Z80" i="5" s="1"/>
  <c r="AN80" i="5" s="1"/>
  <c r="N80" i="5" s="1"/>
  <c r="C81" i="5" s="1"/>
  <c r="E85" i="5" l="1"/>
  <c r="B24" i="7"/>
  <c r="C24" i="7" s="1"/>
  <c r="D81" i="5"/>
  <c r="L81" i="5"/>
  <c r="AE84" i="5"/>
  <c r="AD80" i="5"/>
  <c r="B82" i="5" l="1"/>
  <c r="M81" i="5"/>
  <c r="AF80" i="5"/>
  <c r="AG83" i="5" l="1"/>
  <c r="AH80" i="5"/>
  <c r="AI80" i="5"/>
  <c r="AP80" i="5"/>
  <c r="AK80" i="5" l="1"/>
  <c r="AL80" i="5"/>
  <c r="AJ83" i="5"/>
  <c r="AB81" i="5" l="1"/>
  <c r="AM80" i="5"/>
  <c r="AC81" i="5" l="1"/>
  <c r="Z81" i="5" s="1"/>
  <c r="AN81" i="5" s="1"/>
  <c r="N81" i="5" s="1"/>
  <c r="C82" i="5" s="1"/>
  <c r="I24" i="7"/>
  <c r="G28" i="7"/>
  <c r="E86" i="5" l="1"/>
  <c r="D82" i="5"/>
  <c r="L82" i="5"/>
  <c r="AE85" i="5"/>
  <c r="AD81" i="5"/>
  <c r="G24" i="7"/>
  <c r="H24" i="7" s="1"/>
  <c r="G30" i="7"/>
  <c r="I30" i="7"/>
  <c r="B83" i="5" l="1"/>
  <c r="M82" i="5"/>
  <c r="AF81" i="5"/>
  <c r="AI81" i="5" l="1"/>
  <c r="AG84" i="5"/>
  <c r="AH81" i="5"/>
  <c r="AP81" i="5"/>
  <c r="AJ84" i="5" l="1"/>
  <c r="AK81" i="5"/>
  <c r="AL81" i="5"/>
  <c r="AM81" i="5" l="1"/>
  <c r="AB82" i="5"/>
  <c r="AC82" i="5" l="1"/>
  <c r="Z82" i="5" s="1"/>
  <c r="AN82" i="5" s="1"/>
  <c r="N82" i="5" s="1"/>
  <c r="C83" i="5" s="1"/>
  <c r="E87" i="5" l="1"/>
  <c r="D83" i="5"/>
  <c r="L83" i="5"/>
  <c r="AE86" i="5"/>
  <c r="AD82" i="5"/>
  <c r="B84" i="5" l="1"/>
  <c r="M83" i="5"/>
  <c r="AF82" i="5"/>
  <c r="AI82" i="5" l="1"/>
  <c r="AG85" i="5"/>
  <c r="AH82" i="5"/>
  <c r="AP82" i="5"/>
  <c r="AJ85" i="5" l="1"/>
  <c r="AK82" i="5"/>
  <c r="AL82" i="5"/>
  <c r="AM82" i="5" l="1"/>
  <c r="AB83" i="5"/>
  <c r="AC83" i="5" l="1"/>
  <c r="Z83" i="5" s="1"/>
  <c r="AN83" i="5" s="1"/>
  <c r="N83" i="5" s="1"/>
  <c r="C84" i="5" s="1"/>
  <c r="E88" i="5" l="1"/>
  <c r="D84" i="5"/>
  <c r="L84" i="5"/>
  <c r="AE87" i="5"/>
  <c r="AD83" i="5"/>
  <c r="M84" i="5" l="1"/>
  <c r="B85" i="5"/>
  <c r="AF83" i="5"/>
  <c r="AI83" i="5" l="1"/>
  <c r="AG86" i="5"/>
  <c r="AH83" i="5"/>
  <c r="AP83" i="5"/>
  <c r="AJ86" i="5" l="1"/>
  <c r="AK83" i="5"/>
  <c r="AL83" i="5"/>
  <c r="AB84" i="5" l="1"/>
  <c r="AM83" i="5"/>
  <c r="AC84" i="5" l="1"/>
  <c r="Z84" i="5" s="1"/>
  <c r="AN84" i="5" s="1"/>
  <c r="N84" i="5" s="1"/>
  <c r="C85" i="5" s="1"/>
  <c r="E89" i="5" l="1"/>
  <c r="D85" i="5"/>
  <c r="L85" i="5"/>
  <c r="AE88" i="5"/>
  <c r="AD84" i="5"/>
  <c r="B86" i="5" l="1"/>
  <c r="M85" i="5"/>
  <c r="AF84" i="5"/>
  <c r="AI84" i="5" l="1"/>
  <c r="AG87" i="5"/>
  <c r="AH84" i="5"/>
  <c r="AP84" i="5"/>
  <c r="AJ87" i="5" l="1"/>
  <c r="AK84" i="5"/>
  <c r="AL84" i="5"/>
  <c r="AM84" i="5" l="1"/>
  <c r="AB85" i="5"/>
  <c r="AC85" i="5" l="1"/>
  <c r="Z85" i="5" s="1"/>
  <c r="AN85" i="5" s="1"/>
  <c r="N85" i="5" s="1"/>
  <c r="C86" i="5" s="1"/>
  <c r="E90" i="5" l="1"/>
  <c r="D86" i="5"/>
  <c r="L86" i="5"/>
  <c r="AE89" i="5"/>
  <c r="AD85" i="5"/>
  <c r="M86" i="5" l="1"/>
  <c r="B87" i="5"/>
  <c r="AF85" i="5"/>
  <c r="AI85" i="5" l="1"/>
  <c r="AG88" i="5"/>
  <c r="AH85" i="5"/>
  <c r="AP85" i="5"/>
  <c r="AJ88" i="5" l="1"/>
  <c r="AK85" i="5"/>
  <c r="AL85" i="5"/>
  <c r="AB86" i="5" l="1"/>
  <c r="AM85" i="5"/>
  <c r="AC86" i="5" l="1"/>
  <c r="Z86" i="5" s="1"/>
  <c r="AN86" i="5" s="1"/>
  <c r="N86" i="5" s="1"/>
  <c r="C87" i="5" s="1"/>
  <c r="E91" i="5" l="1"/>
  <c r="D87" i="5"/>
  <c r="L87" i="5"/>
  <c r="AE90" i="5"/>
  <c r="AD86" i="5"/>
  <c r="M87" i="5" l="1"/>
  <c r="B88" i="5"/>
  <c r="AF86" i="5"/>
  <c r="AI86" i="5" l="1"/>
  <c r="AH86" i="5"/>
  <c r="AG89" i="5"/>
  <c r="AP86" i="5"/>
  <c r="AJ89" i="5" l="1"/>
  <c r="AK86" i="5"/>
  <c r="AL86" i="5"/>
  <c r="AM86" i="5" l="1"/>
  <c r="AB87" i="5"/>
  <c r="AC87" i="5" l="1"/>
  <c r="Z87" i="5" s="1"/>
  <c r="AN87" i="5" s="1"/>
  <c r="N87" i="5" s="1"/>
  <c r="C88" i="5" s="1"/>
  <c r="E92" i="5" l="1"/>
  <c r="D88" i="5"/>
  <c r="L88" i="5"/>
  <c r="AE91" i="5"/>
  <c r="AD87" i="5"/>
  <c r="M88" i="5" l="1"/>
  <c r="B89" i="5"/>
  <c r="AF87" i="5"/>
  <c r="AI87" i="5" l="1"/>
  <c r="AH87" i="5"/>
  <c r="AG90" i="5"/>
  <c r="AP87" i="5"/>
  <c r="AJ90" i="5" l="1"/>
  <c r="AK87" i="5"/>
  <c r="AL87" i="5"/>
  <c r="AM87" i="5" l="1"/>
  <c r="AB88" i="5"/>
  <c r="AC88" i="5" l="1"/>
  <c r="Z88" i="5" s="1"/>
  <c r="AN88" i="5" s="1"/>
  <c r="N88" i="5" s="1"/>
  <c r="C89" i="5" s="1"/>
  <c r="E93" i="5" l="1"/>
  <c r="D89" i="5"/>
  <c r="L89" i="5"/>
  <c r="AE92" i="5"/>
  <c r="AD88" i="5"/>
  <c r="B90" i="5" l="1"/>
  <c r="M89" i="5"/>
  <c r="AF88" i="5"/>
  <c r="AI88" i="5" l="1"/>
  <c r="AH88" i="5"/>
  <c r="AG91" i="5"/>
  <c r="AP88" i="5"/>
  <c r="AJ91" i="5" l="1"/>
  <c r="AK88" i="5"/>
  <c r="AL88" i="5"/>
  <c r="AM88" i="5" l="1"/>
  <c r="AB89" i="5"/>
  <c r="AC89" i="5" l="1"/>
  <c r="Z89" i="5" s="1"/>
  <c r="AN89" i="5" s="1"/>
  <c r="N89" i="5" s="1"/>
  <c r="C90" i="5" s="1"/>
  <c r="E94" i="5" l="1"/>
  <c r="D90" i="5"/>
  <c r="L90" i="5"/>
  <c r="AE93" i="5"/>
  <c r="AD89" i="5"/>
  <c r="M90" i="5" l="1"/>
  <c r="B91" i="5"/>
  <c r="AF89" i="5"/>
  <c r="AI89" i="5" l="1"/>
  <c r="AH89" i="5"/>
  <c r="AG92" i="5"/>
  <c r="AP89" i="5"/>
  <c r="AJ92" i="5" l="1"/>
  <c r="AK89" i="5"/>
  <c r="AL89" i="5"/>
  <c r="AM89" i="5" l="1"/>
  <c r="AB90" i="5"/>
  <c r="AC90" i="5" l="1"/>
  <c r="Z90" i="5" s="1"/>
  <c r="AN90" i="5" s="1"/>
  <c r="N90" i="5" s="1"/>
  <c r="C91" i="5" s="1"/>
  <c r="E95" i="5" l="1"/>
  <c r="D91" i="5"/>
  <c r="L91" i="5"/>
  <c r="AE94" i="5"/>
  <c r="AD90" i="5"/>
  <c r="B92" i="5" l="1"/>
  <c r="M91" i="5"/>
  <c r="AF90" i="5"/>
  <c r="AI90" i="5" l="1"/>
  <c r="AH90" i="5"/>
  <c r="AG93" i="5"/>
  <c r="AP90" i="5"/>
  <c r="AJ93" i="5" l="1"/>
  <c r="AK90" i="5"/>
  <c r="AL90" i="5"/>
  <c r="AM90" i="5" l="1"/>
  <c r="AB91" i="5"/>
  <c r="AC91" i="5" l="1"/>
  <c r="Z91" i="5" s="1"/>
  <c r="AN91" i="5" s="1"/>
  <c r="N91" i="5" s="1"/>
  <c r="C92" i="5" s="1"/>
  <c r="E96" i="5" l="1"/>
  <c r="D92" i="5"/>
  <c r="L92" i="5"/>
  <c r="AE95" i="5"/>
  <c r="AD91" i="5"/>
  <c r="B93" i="5" l="1"/>
  <c r="M92" i="5"/>
  <c r="AF91" i="5"/>
  <c r="AI91" i="5" l="1"/>
  <c r="AH91" i="5"/>
  <c r="AG94" i="5"/>
  <c r="AP91" i="5"/>
  <c r="AJ94" i="5" l="1"/>
  <c r="AK91" i="5"/>
  <c r="AL91" i="5"/>
  <c r="AM91" i="5" l="1"/>
  <c r="AB92" i="5"/>
  <c r="AC92" i="5" l="1"/>
  <c r="Z92" i="5" s="1"/>
  <c r="AN92" i="5" s="1"/>
  <c r="N92" i="5" s="1"/>
  <c r="C93" i="5" s="1"/>
  <c r="E97" i="5" l="1"/>
  <c r="D93" i="5"/>
  <c r="L93" i="5"/>
  <c r="AE96" i="5"/>
  <c r="AD92" i="5"/>
  <c r="M93" i="5" l="1"/>
  <c r="B94" i="5"/>
  <c r="AF92" i="5"/>
  <c r="AI92" i="5" l="1"/>
  <c r="AG95" i="5"/>
  <c r="AH92" i="5"/>
  <c r="AP92" i="5"/>
  <c r="AJ95" i="5" l="1"/>
  <c r="AK92" i="5"/>
  <c r="AL92" i="5"/>
  <c r="AB93" i="5" l="1"/>
  <c r="AM92" i="5"/>
  <c r="AC93" i="5" l="1"/>
  <c r="Z93" i="5" s="1"/>
  <c r="AN93" i="5" s="1"/>
  <c r="N93" i="5" s="1"/>
  <c r="C94" i="5" s="1"/>
  <c r="E98" i="5" l="1"/>
  <c r="D94" i="5"/>
  <c r="L94" i="5"/>
  <c r="AE97" i="5"/>
  <c r="AD93" i="5"/>
  <c r="M94" i="5" l="1"/>
  <c r="B95" i="5"/>
  <c r="AF93" i="5"/>
  <c r="AH93" i="5" l="1"/>
  <c r="AG96" i="5"/>
  <c r="AI93" i="5"/>
  <c r="AP93" i="5"/>
  <c r="AK93" i="5" l="1"/>
  <c r="AL93" i="5"/>
  <c r="AJ96" i="5"/>
  <c r="AB94" i="5" l="1"/>
  <c r="AM93" i="5"/>
  <c r="AC94" i="5" l="1"/>
  <c r="Z94" i="5" s="1"/>
  <c r="AN94" i="5" s="1"/>
  <c r="N94" i="5" s="1"/>
  <c r="C95" i="5" s="1"/>
  <c r="E99" i="5" l="1"/>
  <c r="D95" i="5"/>
  <c r="L95" i="5"/>
  <c r="AE98" i="5"/>
  <c r="AD94" i="5"/>
  <c r="B96" i="5" l="1"/>
  <c r="M95" i="5"/>
  <c r="AF94" i="5"/>
  <c r="AI94" i="5" l="1"/>
  <c r="AH94" i="5"/>
  <c r="AG97" i="5"/>
  <c r="AP94" i="5"/>
  <c r="AJ97" i="5" l="1"/>
  <c r="AK94" i="5"/>
  <c r="AL94" i="5"/>
  <c r="AB95" i="5" l="1"/>
  <c r="AM94" i="5"/>
  <c r="AC95" i="5" l="1"/>
  <c r="Z95" i="5" s="1"/>
  <c r="AN95" i="5" s="1"/>
  <c r="N95" i="5" s="1"/>
  <c r="C96" i="5" s="1"/>
  <c r="E100" i="5" l="1"/>
  <c r="D96" i="5"/>
  <c r="L96" i="5"/>
  <c r="AE99" i="5"/>
  <c r="AD95" i="5"/>
  <c r="B97" i="5" l="1"/>
  <c r="M96" i="5"/>
  <c r="AF95" i="5"/>
  <c r="AI95" i="5" l="1"/>
  <c r="AH95" i="5"/>
  <c r="AG98" i="5"/>
  <c r="AP95" i="5"/>
  <c r="AJ98" i="5" l="1"/>
  <c r="AK95" i="5"/>
  <c r="AL95" i="5"/>
  <c r="AM95" i="5" l="1"/>
  <c r="AB96" i="5"/>
  <c r="AC96" i="5" l="1"/>
  <c r="Z96" i="5" s="1"/>
  <c r="AN96" i="5" s="1"/>
  <c r="N96" i="5" s="1"/>
  <c r="C97" i="5" s="1"/>
  <c r="E101" i="5" l="1"/>
  <c r="D97" i="5"/>
  <c r="L97" i="5"/>
  <c r="AE100" i="5"/>
  <c r="AD96" i="5"/>
  <c r="M97" i="5" l="1"/>
  <c r="B98" i="5"/>
  <c r="AF96" i="5"/>
  <c r="AI96" i="5" l="1"/>
  <c r="AH96" i="5"/>
  <c r="AG99" i="5"/>
  <c r="AP96" i="5"/>
  <c r="AJ99" i="5" l="1"/>
  <c r="AK96" i="5"/>
  <c r="AL96" i="5"/>
  <c r="AM96" i="5" l="1"/>
  <c r="AB97" i="5"/>
  <c r="AC97" i="5" l="1"/>
  <c r="Z97" i="5" s="1"/>
  <c r="AN97" i="5" s="1"/>
  <c r="N97" i="5" s="1"/>
  <c r="C98" i="5" s="1"/>
  <c r="E102" i="5" l="1"/>
  <c r="D98" i="5"/>
  <c r="L98" i="5"/>
  <c r="AE101" i="5"/>
  <c r="AD97" i="5"/>
  <c r="M98" i="5" l="1"/>
  <c r="B99" i="5"/>
  <c r="AF97" i="5"/>
  <c r="AI97" i="5" l="1"/>
  <c r="AG100" i="5"/>
  <c r="AH97" i="5"/>
  <c r="AP97" i="5"/>
  <c r="AJ100" i="5" l="1"/>
  <c r="AK97" i="5"/>
  <c r="AL97" i="5"/>
  <c r="AM97" i="5" l="1"/>
  <c r="AB98" i="5"/>
  <c r="AC98" i="5" l="1"/>
  <c r="Z98" i="5" s="1"/>
  <c r="AN98" i="5" s="1"/>
  <c r="N98" i="5" s="1"/>
  <c r="C99" i="5" s="1"/>
  <c r="E103" i="5" l="1"/>
  <c r="D99" i="5"/>
  <c r="L99" i="5"/>
  <c r="AE102" i="5"/>
  <c r="AD98" i="5"/>
  <c r="M99" i="5" l="1"/>
  <c r="B100" i="5"/>
  <c r="AF98" i="5"/>
  <c r="AI98" i="5" l="1"/>
  <c r="AG101" i="5"/>
  <c r="AH98" i="5"/>
  <c r="AP98" i="5"/>
  <c r="AJ101" i="5" l="1"/>
  <c r="AK98" i="5"/>
  <c r="AL98" i="5"/>
  <c r="AM98" i="5" l="1"/>
  <c r="AB99" i="5"/>
  <c r="AC99" i="5" l="1"/>
  <c r="Z99" i="5" s="1"/>
  <c r="AN99" i="5" s="1"/>
  <c r="N99" i="5" s="1"/>
  <c r="C100" i="5" s="1"/>
  <c r="E104" i="5" l="1"/>
  <c r="D100" i="5"/>
  <c r="L100" i="5"/>
  <c r="AE103" i="5"/>
  <c r="AD99" i="5"/>
  <c r="B101" i="5" l="1"/>
  <c r="M100" i="5"/>
  <c r="AF99" i="5"/>
  <c r="AI99" i="5" l="1"/>
  <c r="AG102" i="5"/>
  <c r="AH99" i="5"/>
  <c r="AP99" i="5"/>
  <c r="AJ102" i="5" l="1"/>
  <c r="AK99" i="5"/>
  <c r="AL99" i="5"/>
  <c r="AB100" i="5" l="1"/>
  <c r="AM99" i="5"/>
  <c r="AC100" i="5" l="1"/>
  <c r="Z100" i="5" s="1"/>
  <c r="AN100" i="5" s="1"/>
  <c r="N100" i="5" s="1"/>
  <c r="C101" i="5" s="1"/>
  <c r="E105" i="5" l="1"/>
  <c r="D101" i="5"/>
  <c r="L101" i="5"/>
  <c r="AE104" i="5"/>
  <c r="AD100" i="5"/>
  <c r="M101" i="5" l="1"/>
  <c r="B102" i="5"/>
  <c r="AF100" i="5"/>
  <c r="AI100" i="5" l="1"/>
  <c r="AG103" i="5"/>
  <c r="AH100" i="5"/>
  <c r="AP100" i="5"/>
  <c r="AJ103" i="5" l="1"/>
  <c r="AK100" i="5"/>
  <c r="AL100" i="5"/>
  <c r="AM100" i="5" l="1"/>
  <c r="AB101" i="5"/>
  <c r="AC101" i="5" l="1"/>
  <c r="Z101" i="5" s="1"/>
  <c r="AN101" i="5" s="1"/>
  <c r="N101" i="5" s="1"/>
  <c r="C102" i="5" s="1"/>
  <c r="E106" i="5" l="1"/>
  <c r="D102" i="5"/>
  <c r="L102" i="5"/>
  <c r="AE105" i="5"/>
  <c r="AD101" i="5"/>
  <c r="M102" i="5" l="1"/>
  <c r="B103" i="5"/>
  <c r="AF101" i="5"/>
  <c r="AI101" i="5" l="1"/>
  <c r="AH101" i="5"/>
  <c r="AG104" i="5"/>
  <c r="AP101" i="5"/>
  <c r="AJ104" i="5" l="1"/>
  <c r="AK101" i="5"/>
  <c r="AL101" i="5"/>
  <c r="AM101" i="5" l="1"/>
  <c r="AB102" i="5"/>
  <c r="AC102" i="5" l="1"/>
  <c r="Z102" i="5" s="1"/>
  <c r="AN102" i="5" s="1"/>
  <c r="N102" i="5" s="1"/>
  <c r="C103" i="5" s="1"/>
  <c r="E107" i="5" l="1"/>
  <c r="D103" i="5"/>
  <c r="L103" i="5"/>
  <c r="AE106" i="5"/>
  <c r="AD102" i="5"/>
  <c r="B104" i="5" l="1"/>
  <c r="M103" i="5"/>
  <c r="AF102" i="5"/>
  <c r="AI102" i="5" l="1"/>
  <c r="AG105" i="5"/>
  <c r="AH102" i="5"/>
  <c r="AP102" i="5"/>
  <c r="AJ105" i="5" l="1"/>
  <c r="AK102" i="5"/>
  <c r="AL102" i="5"/>
  <c r="AB103" i="5" l="1"/>
  <c r="AM102" i="5"/>
  <c r="AC103" i="5" l="1"/>
  <c r="Z103" i="5" s="1"/>
  <c r="AN103" i="5" s="1"/>
  <c r="N103" i="5" s="1"/>
  <c r="C104" i="5" s="1"/>
  <c r="D104" i="5" l="1"/>
  <c r="L104" i="5"/>
  <c r="AE107" i="5"/>
  <c r="AD103" i="5"/>
  <c r="M104" i="5" l="1"/>
  <c r="B105" i="5"/>
  <c r="AF103" i="5"/>
  <c r="AI103" i="5" l="1"/>
  <c r="AH103" i="5"/>
  <c r="AG106" i="5"/>
  <c r="AP103" i="5"/>
  <c r="AJ106" i="5" l="1"/>
  <c r="AK103" i="5"/>
  <c r="AL103" i="5"/>
  <c r="AM103" i="5" l="1"/>
  <c r="AB104" i="5"/>
  <c r="AC104" i="5" l="1"/>
  <c r="Z104" i="5" s="1"/>
  <c r="AN104" i="5" s="1"/>
  <c r="N104" i="5" s="1"/>
  <c r="C105" i="5" s="1"/>
  <c r="D105" i="5" l="1"/>
  <c r="L105" i="5"/>
  <c r="AD104" i="5"/>
  <c r="M105" i="5" l="1"/>
  <c r="B106" i="5"/>
  <c r="AF104" i="5"/>
  <c r="AI104" i="5" l="1"/>
  <c r="AH104" i="5"/>
  <c r="AG107" i="5"/>
  <c r="AP104" i="5"/>
  <c r="AJ107" i="5" l="1"/>
  <c r="AK104" i="5"/>
  <c r="AL104" i="5"/>
  <c r="AB105" i="5" l="1"/>
  <c r="AM104" i="5"/>
  <c r="AC105" i="5" l="1"/>
  <c r="Z105" i="5" s="1"/>
  <c r="AN105" i="5" s="1"/>
  <c r="N105" i="5" s="1"/>
  <c r="C106" i="5" s="1"/>
  <c r="D106" i="5" l="1"/>
  <c r="L106" i="5"/>
  <c r="AD105" i="5"/>
  <c r="B107" i="5" l="1"/>
  <c r="M106" i="5"/>
  <c r="AF105" i="5"/>
  <c r="D26" i="7" l="1"/>
  <c r="AH105" i="5"/>
  <c r="AI105" i="5"/>
  <c r="AP105" i="5"/>
  <c r="AK105" i="5" l="1"/>
  <c r="AL105" i="5"/>
  <c r="AM105" i="5" l="1"/>
  <c r="AB106" i="5"/>
  <c r="AC106" i="5" l="1"/>
  <c r="Z106" i="5" s="1"/>
  <c r="AN106" i="5" s="1"/>
  <c r="N106" i="5" s="1"/>
  <c r="C107" i="5" s="1"/>
  <c r="E1" i="5" l="1"/>
  <c r="D107" i="5"/>
  <c r="C1" i="5"/>
  <c r="B26" i="7"/>
  <c r="C26" i="7" s="1"/>
  <c r="L107" i="5"/>
  <c r="M107" i="5" s="1"/>
  <c r="AD106" i="5"/>
  <c r="AF106" i="5" l="1"/>
  <c r="AI106" i="5" l="1"/>
  <c r="AH106" i="5"/>
  <c r="AP106" i="5"/>
  <c r="AK106" i="5" l="1"/>
  <c r="AL106" i="5"/>
  <c r="AB107" i="5" l="1"/>
  <c r="AM106" i="5"/>
  <c r="AC107" i="5" l="1"/>
  <c r="Z107" i="5" s="1"/>
  <c r="AN107" i="5" s="1"/>
  <c r="N107" i="5" s="1"/>
  <c r="I26" i="7"/>
  <c r="AD107" i="5" l="1"/>
  <c r="AE1" i="5"/>
  <c r="G26" i="7"/>
  <c r="H26" i="7" s="1"/>
  <c r="AC1" i="5"/>
  <c r="AF107" i="5" l="1"/>
  <c r="AH107" i="5" l="1"/>
  <c r="AM1" i="5" s="1"/>
  <c r="AI107" i="5"/>
  <c r="AP107" i="5"/>
  <c r="AK107" i="5" l="1"/>
  <c r="AL107" i="5"/>
  <c r="AM107" i="5" s="1"/>
</calcChain>
</file>

<file path=xl/sharedStrings.xml><?xml version="1.0" encoding="utf-8"?>
<sst xmlns="http://schemas.openxmlformats.org/spreadsheetml/2006/main" count="135" uniqueCount="82">
  <si>
    <t>vaccinati</t>
  </si>
  <si>
    <t>senza vaccinazione</t>
  </si>
  <si>
    <t>S</t>
  </si>
  <si>
    <t>R</t>
  </si>
  <si>
    <t>sett</t>
  </si>
  <si>
    <t>settimana tra contagio e inizio malattia</t>
  </si>
  <si>
    <t xml:space="preserve"> settimane da inizio mal a R (morte o guarigione)</t>
  </si>
  <si>
    <t>nuovi S</t>
  </si>
  <si>
    <t>efficacia vaccino</t>
  </si>
  <si>
    <t>copertura</t>
  </si>
  <si>
    <t>R(t)</t>
  </si>
  <si>
    <t>R(t)=1,1</t>
  </si>
  <si>
    <t>1 dose</t>
  </si>
  <si>
    <t>2 dose</t>
  </si>
  <si>
    <t>numero di persone suscettibili (non ancora immunizzate da precedente malattia né da vaccinazione)</t>
  </si>
  <si>
    <t>R(t) =</t>
  </si>
  <si>
    <t>dosi a settimana</t>
  </si>
  <si>
    <t>dopo</t>
  </si>
  <si>
    <t>(inserisci qui)</t>
  </si>
  <si>
    <t>(inserisci qui)---------------&gt;</t>
  </si>
  <si>
    <t>settimane</t>
  </si>
  <si>
    <t>suscettibili</t>
  </si>
  <si>
    <t>R  I  S  U  L  T  A  T  I</t>
  </si>
  <si>
    <t xml:space="preserve"> </t>
  </si>
  <si>
    <t>casi</t>
  </si>
  <si>
    <t>dopo 6 mesi (26 sett)</t>
  </si>
  <si>
    <t>dopo 12 mesi (52 sett)</t>
  </si>
  <si>
    <t>dopo 18 mesi (78 sett)</t>
  </si>
  <si>
    <t>dopo 24 mesi (104 sett)</t>
  </si>
  <si>
    <t>I seguenti parametri possono essere variati a piacere (caselle a sfondo giallo)</t>
  </si>
  <si>
    <t>Il modello proposto considera alcune premesse (assunti) e si pone l’obiettivo di stimare il numero di casi di COVID che si potrebbero verificare</t>
  </si>
  <si>
    <t>Assunti:</t>
  </si>
  <si>
    <t>* immunizzazione completa dopo vaccinazione o dopo malattia</t>
  </si>
  <si>
    <t>* numero di casi attesi dopo 6, 12, 18, 24 mesi</t>
  </si>
  <si>
    <t>*</t>
  </si>
  <si>
    <t xml:space="preserve">Se residua un alto numero di suscettibili anche </t>
  </si>
  <si>
    <t>dopo lunghi periodi, questo è legato alle misure</t>
  </si>
  <si>
    <t>fino a "immunità di gregge"</t>
  </si>
  <si>
    <t>Se le misure vengono sospese, l'epidemia riprende</t>
  </si>
  <si>
    <t>(2,5-3,0 senza alcuna misura; superiore a 3 x varianti; &lt; 2,5 con misure di distanziamento)</t>
  </si>
  <si>
    <t xml:space="preserve">* periodo di incubazione di una settimana, </t>
  </si>
  <si>
    <t>* numero suscettibili che residuano dopo 6, 12, 18, 24 mesi</t>
  </si>
  <si>
    <t>settimane, numero di casi / sett inferiori a</t>
  </si>
  <si>
    <t>dosi totali in</t>
  </si>
  <si>
    <t xml:space="preserve">  </t>
  </si>
  <si>
    <t>eff dopo 1 dose</t>
  </si>
  <si>
    <t>eff dopo 2 dose</t>
  </si>
  <si>
    <t>I cum</t>
  </si>
  <si>
    <t>con vaccinazione 
DUE DOSI</t>
  </si>
  <si>
    <t>con vaccinazione 
UNA DOSE</t>
  </si>
  <si>
    <t>immuni dopo 1 dose</t>
  </si>
  <si>
    <t>immuni dopo 2 dose</t>
  </si>
  <si>
    <t>casi totali</t>
  </si>
  <si>
    <t>susc</t>
  </si>
  <si>
    <t>casi cum</t>
  </si>
  <si>
    <t>immuni cum</t>
  </si>
  <si>
    <t>Pfizer-BioNTech</t>
  </si>
  <si>
    <t>Moderna</t>
  </si>
  <si>
    <t>Astra Zeneca</t>
  </si>
  <si>
    <t>Sputnik</t>
  </si>
  <si>
    <t>nome</t>
  </si>
  <si>
    <t>(efficacia 1 sola dose)</t>
  </si>
  <si>
    <t>(efficacia due dosi)</t>
  </si>
  <si>
    <t>dosi totali</t>
  </si>
  <si>
    <t>numero di infetti all'inizio (casi dell'ultima settimana)</t>
  </si>
  <si>
    <t>* scelta del vaccino tra 4 possibilità</t>
  </si>
  <si>
    <t>* numero di persone suscettibili (non ancora immunizzate da precedente malattia né da vaccinazione)</t>
  </si>
  <si>
    <t xml:space="preserve">* R(t) </t>
  </si>
  <si>
    <t>* numero totale di dosi di vaccino necessarie</t>
  </si>
  <si>
    <t>* tipo di vaccino (quattro possibili)</t>
  </si>
  <si>
    <t xml:space="preserve">* numero di dosi settimanali </t>
  </si>
  <si>
    <t>* numero di casi settimanali che si considera accettabile (soglia)</t>
  </si>
  <si>
    <t>* tempo necessario perché la vaccinazione induca un numero di casi settimanali al di sotto di una certa soglia richiesta</t>
  </si>
  <si>
    <t>* numero di infetti all'inizio (casi dell'ultima settimana)</t>
  </si>
  <si>
    <t>I risultati calcolati (senza vaccinazione, vaccinazione con due dosi e con una sola dose) sono:</t>
  </si>
  <si>
    <t>in una ipotetica area geografica, a seconda della politica vaccinale adottata.</t>
  </si>
  <si>
    <t>scegli un vaccino dal menu</t>
  </si>
  <si>
    <r>
      <t xml:space="preserve">* efficacia del vaccino - riferimento bibliografico:          </t>
    </r>
    <r>
      <rPr>
        <b/>
        <sz val="10"/>
        <color rgb="FF0070C0"/>
        <rFont val="Calibri"/>
        <family val="2"/>
        <scheme val="minor"/>
      </rPr>
      <t>Creech CB et al. SARS-CoV-2 Vaccines. JAMA Published online February 26, 2021</t>
    </r>
  </si>
  <si>
    <t>sospensione vaccinazione?</t>
  </si>
  <si>
    <t>sospensione misure contenimento?</t>
  </si>
  <si>
    <t xml:space="preserve">   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</si>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</sst>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#,##0.0000000"/>
    <numFmt numFmtId="166" formatCode="#,##0.0000"/>
    <numFmt numFmtId="167" formatCode="#,##0.00000000"/>
    <numFmt numFmtId="168" formatCode="\(\+#,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2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3" fontId="2" fillId="3" borderId="0" xfId="0" applyNumberFormat="1" applyFont="1" applyFill="1" applyAlignment="1">
      <alignment horizontal="center" vertical="center"/>
    </xf>
    <xf numFmtId="0" fontId="0" fillId="0" borderId="0" xfId="0" applyFont="1"/>
    <xf numFmtId="0" fontId="3" fillId="0" borderId="0" xfId="0" applyFont="1"/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3" fontId="0" fillId="0" borderId="0" xfId="0" applyNumberFormat="1" applyFill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4" fillId="4" borderId="0" xfId="0" applyFont="1" applyFill="1"/>
    <xf numFmtId="0" fontId="0" fillId="0" borderId="0" xfId="0" applyFont="1" applyFill="1"/>
    <xf numFmtId="0" fontId="0" fillId="0" borderId="0" xfId="0" applyFont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168" fontId="0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0" xfId="0" applyFill="1" applyBorder="1" applyAlignment="1">
      <alignment horizontal="right"/>
    </xf>
    <xf numFmtId="0" fontId="6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pivotButton="1"/>
    <xf numFmtId="164" fontId="0" fillId="6" borderId="0" xfId="0" applyNumberFormat="1" applyFill="1" applyAlignment="1">
      <alignment horizontal="center" vertical="center"/>
    </xf>
    <xf numFmtId="0" fontId="0" fillId="2" borderId="0" xfId="0" applyFill="1"/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68" fontId="8" fillId="0" borderId="3" xfId="0" applyNumberFormat="1" applyFont="1" applyBorder="1" applyAlignment="1">
      <alignment horizontal="center" vertical="center"/>
    </xf>
    <xf numFmtId="0" fontId="5" fillId="5" borderId="0" xfId="0" applyFont="1" applyFill="1"/>
    <xf numFmtId="0" fontId="5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3" fontId="0" fillId="7" borderId="2" xfId="0" applyNumberFormat="1" applyFont="1" applyFill="1" applyBorder="1" applyAlignment="1">
      <alignment horizontal="center" vertical="center"/>
    </xf>
    <xf numFmtId="3" fontId="2" fillId="8" borderId="2" xfId="0" applyNumberFormat="1" applyFont="1" applyFill="1" applyBorder="1" applyAlignment="1">
      <alignment horizontal="center" vertical="center"/>
    </xf>
    <xf numFmtId="3" fontId="2" fillId="8" borderId="0" xfId="0" applyNumberFormat="1" applyFont="1" applyFill="1" applyAlignment="1">
      <alignment horizontal="center" vertical="center"/>
    </xf>
    <xf numFmtId="0" fontId="7" fillId="0" borderId="0" xfId="0" applyFont="1" applyFill="1"/>
    <xf numFmtId="0" fontId="8" fillId="0" borderId="0" xfId="0" applyFont="1" applyFill="1"/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3" fillId="8" borderId="0" xfId="0" applyFont="1" applyFill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/>
    </xf>
    <xf numFmtId="3" fontId="11" fillId="8" borderId="3" xfId="0" applyNumberFormat="1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3" fontId="0" fillId="2" borderId="0" xfId="0" applyNumberFormat="1" applyFill="1" applyAlignment="1">
      <alignment horizontal="center" vertical="center"/>
    </xf>
    <xf numFmtId="3" fontId="12" fillId="7" borderId="2" xfId="0" applyNumberFormat="1" applyFont="1" applyFill="1" applyBorder="1" applyAlignment="1">
      <alignment horizontal="center" vertical="center"/>
    </xf>
    <xf numFmtId="3" fontId="12" fillId="7" borderId="3" xfId="0" applyNumberFormat="1" applyFont="1" applyFill="1" applyBorder="1" applyAlignment="1">
      <alignment horizontal="center" vertical="center"/>
    </xf>
    <xf numFmtId="3" fontId="11" fillId="3" borderId="2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/>
    </xf>
    <xf numFmtId="0" fontId="2" fillId="0" borderId="0" xfId="0" applyFont="1" applyFill="1"/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/>
    <xf numFmtId="164" fontId="2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14" fillId="0" borderId="0" xfId="1" applyNumberFormat="1" applyFont="1" applyAlignment="1">
      <alignment horizontal="center" vertical="center"/>
    </xf>
    <xf numFmtId="164" fontId="2" fillId="0" borderId="0" xfId="1" applyNumberFormat="1" applyFont="1" applyFill="1"/>
    <xf numFmtId="2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/>
    <xf numFmtId="166" fontId="2" fillId="0" borderId="0" xfId="0" applyNumberFormat="1" applyFont="1" applyFill="1"/>
    <xf numFmtId="167" fontId="2" fillId="0" borderId="0" xfId="0" applyNumberFormat="1" applyFont="1" applyFill="1"/>
    <xf numFmtId="0" fontId="2" fillId="0" borderId="0" xfId="0" applyFon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00FF"/>
      <color rgb="FFFF66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it-IT" sz="1100" b="1"/>
              <a:t>casi / settimana - </a:t>
            </a:r>
            <a:r>
              <a:rPr lang="it-IT" sz="1100" b="1" i="0" baseline="0">
                <a:effectLst/>
              </a:rPr>
              <a:t>senza vaccinazione in blu; </a:t>
            </a:r>
            <a:r>
              <a:rPr lang="it-IT" sz="1100" b="1"/>
              <a:t>con vaccinazione </a:t>
            </a:r>
            <a:r>
              <a:rPr lang="it-IT" sz="1100" b="1" baseline="0"/>
              <a:t>1 sola dose </a:t>
            </a:r>
            <a:r>
              <a:rPr lang="it-IT" sz="1100" b="1" i="0" u="none" strike="noStrike" baseline="0">
                <a:effectLst/>
              </a:rPr>
              <a:t>fucsia tratteggiato </a:t>
            </a:r>
            <a:r>
              <a:rPr lang="it-IT" sz="1100" b="1" baseline="0"/>
              <a:t>; 2 dosi rosso)</a:t>
            </a:r>
            <a:endParaRPr lang="it-IT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7285858613493389E-2"/>
          <c:y val="0.14937233038690459"/>
          <c:w val="0.87271962882258081"/>
          <c:h val="0.79789245150873633"/>
        </c:manualLayout>
      </c:layout>
      <c:lineChart>
        <c:grouping val="standard"/>
        <c:varyColors val="0"/>
        <c:ser>
          <c:idx val="2"/>
          <c:order val="0"/>
          <c:spPr>
            <a:ln w="28575" cap="rnd">
              <a:solidFill>
                <a:srgbClr val="5B9BD5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val>
            <c:numRef>
              <c:f>calc!$C$3:$C$107</c:f>
              <c:numCache>
                <c:formatCode>#,##0</c:formatCode>
                <c:ptCount val="105"/>
                <c:pt idx="0">
                  <c:v>35000</c:v>
                </c:pt>
                <c:pt idx="1">
                  <c:v>40093.472222222219</c:v>
                </c:pt>
                <c:pt idx="2">
                  <c:v>45722.785083444032</c:v>
                </c:pt>
                <c:pt idx="3">
                  <c:v>51875.351275685178</c:v>
                </c:pt>
                <c:pt idx="4">
                  <c:v>58511.964685243642</c:v>
                </c:pt>
                <c:pt idx="5">
                  <c:v>65560.159209009216</c:v>
                </c:pt>
                <c:pt idx="6">
                  <c:v>72908.15429248898</c:v>
                </c:pt>
                <c:pt idx="7">
                  <c:v>80400.498636162753</c:v>
                </c:pt>
                <c:pt idx="8">
                  <c:v>87836.801116009403</c:v>
                </c:pt>
                <c:pt idx="9">
                  <c:v>94975.048442290456</c:v>
                </c:pt>
                <c:pt idx="10">
                  <c:v>101540.81209696511</c:v>
                </c:pt>
                <c:pt idx="11">
                  <c:v>107243.01912726632</c:v>
                </c:pt>
                <c:pt idx="12">
                  <c:v>111795.86330757728</c:v>
                </c:pt>
                <c:pt idx="13">
                  <c:v>114944.98484815539</c:v>
                </c:pt>
                <c:pt idx="14">
                  <c:v>116494.56774856253</c:v>
                </c:pt>
                <c:pt idx="15">
                  <c:v>116330.97048690663</c:v>
                </c:pt>
                <c:pt idx="16">
                  <c:v>114438.39975946421</c:v>
                </c:pt>
                <c:pt idx="17">
                  <c:v>110903.22237059755</c:v>
                </c:pt>
                <c:pt idx="18">
                  <c:v>105905.64608609516</c:v>
                </c:pt>
                <c:pt idx="19">
                  <c:v>99700.116769108194</c:v>
                </c:pt>
                <c:pt idx="20">
                  <c:v>92588.074152147456</c:v>
                </c:pt>
                <c:pt idx="21">
                  <c:v>84887.982865970669</c:v>
                </c:pt>
                <c:pt idx="22">
                  <c:v>76907.507225827096</c:v>
                </c:pt>
                <c:pt idx="23">
                  <c:v>68921.515316015022</c:v>
                </c:pt>
                <c:pt idx="24">
                  <c:v>61157.813280480317</c:v>
                </c:pt>
                <c:pt idx="25">
                  <c:v>53790.733307706469</c:v>
                </c:pt>
                <c:pt idx="26">
                  <c:v>46941.375251795616</c:v>
                </c:pt>
                <c:pt idx="27">
                  <c:v>40682.611982534567</c:v>
                </c:pt>
                <c:pt idx="28">
                  <c:v>35046.857119051616</c:v>
                </c:pt>
                <c:pt idx="29">
                  <c:v>30034.875186001165</c:v>
                </c:pt>
                <c:pt idx="30">
                  <c:v>25624.379374995136</c:v>
                </c:pt>
                <c:pt idx="31">
                  <c:v>21777.646412845086</c:v>
                </c:pt>
                <c:pt idx="32">
                  <c:v>18447.784532023365</c:v>
                </c:pt>
                <c:pt idx="33">
                  <c:v>15583.582238150642</c:v>
                </c:pt>
                <c:pt idx="34">
                  <c:v>13133.045296388242</c:v>
                </c:pt>
                <c:pt idx="35">
                  <c:v>11045.819506779024</c:v>
                </c:pt>
                <c:pt idx="36">
                  <c:v>9274.7248826638152</c:v>
                </c:pt>
                <c:pt idx="37">
                  <c:v>7776.6173300833316</c:v>
                </c:pt>
                <c:pt idx="38">
                  <c:v>6512.7653696922016</c:v>
                </c:pt>
                <c:pt idx="39">
                  <c:v>5448.8941613822144</c:v>
                </c:pt>
                <c:pt idx="40">
                  <c:v>4555.0143299825886</c:v>
                </c:pt>
                <c:pt idx="41">
                  <c:v>3805.1224852287132</c:v>
                </c:pt>
                <c:pt idx="42">
                  <c:v>3176.8352188466542</c:v>
                </c:pt>
                <c:pt idx="43">
                  <c:v>2650.9987726981249</c:v>
                </c:pt>
                <c:pt idx="44">
                  <c:v>2211.3018849607815</c:v>
                </c:pt>
                <c:pt idx="45">
                  <c:v>1843.9086781717465</c:v>
                </c:pt>
                <c:pt idx="46">
                  <c:v>1537.1209824210398</c:v>
                </c:pt>
                <c:pt idx="47">
                  <c:v>1281.0744132116711</c:v>
                </c:pt>
                <c:pt idx="48">
                  <c:v>1067.4692054257955</c:v>
                </c:pt>
                <c:pt idx="49">
                  <c:v>889.33473836025235</c:v>
                </c:pt>
                <c:pt idx="50">
                  <c:v>740.82548964384625</c:v>
                </c:pt>
                <c:pt idx="51">
                  <c:v>617.04554627791049</c:v>
                </c:pt>
                <c:pt idx="52">
                  <c:v>513.8985763424854</c:v>
                </c:pt>
                <c:pt idx="53">
                  <c:v>427.96018239317647</c:v>
                </c:pt>
                <c:pt idx="54">
                  <c:v>356.36971892663871</c:v>
                </c:pt>
                <c:pt idx="55">
                  <c:v>296.73889530810311</c:v>
                </c:pt>
                <c:pt idx="56">
                  <c:v>247.07475881141684</c:v>
                </c:pt>
                <c:pt idx="57">
                  <c:v>205.7149323877783</c:v>
                </c:pt>
                <c:pt idx="58">
                  <c:v>171.27325180257301</c:v>
                </c:pt>
                <c:pt idx="59">
                  <c:v>142.59419751950233</c:v>
                </c:pt>
                <c:pt idx="60">
                  <c:v>118.71474362721716</c:v>
                </c:pt>
                <c:pt idx="61">
                  <c:v>98.832447718710043</c:v>
                </c:pt>
                <c:pt idx="62">
                  <c:v>82.278782348627786</c:v>
                </c:pt>
                <c:pt idx="63">
                  <c:v>68.496861992460566</c:v>
                </c:pt>
                <c:pt idx="64">
                  <c:v>57.022851358605749</c:v>
                </c:pt>
                <c:pt idx="65">
                  <c:v>47.470453728906548</c:v>
                </c:pt>
                <c:pt idx="66">
                  <c:v>39.517974011741877</c:v>
                </c:pt>
                <c:pt idx="67">
                  <c:v>32.897532564907223</c:v>
                </c:pt>
                <c:pt idx="68">
                  <c:v>27.386074592478057</c:v>
                </c:pt>
                <c:pt idx="69">
                  <c:v>22.797877848044951</c:v>
                </c:pt>
                <c:pt idx="70">
                  <c:v>18.978310084758505</c:v>
                </c:pt>
                <c:pt idx="71">
                  <c:v>15.798628576664408</c:v>
                </c:pt>
                <c:pt idx="72">
                  <c:v>13.151648303521291</c:v>
                </c:pt>
                <c:pt idx="73">
                  <c:v>10.948134079591364</c:v>
                </c:pt>
                <c:pt idx="74">
                  <c:v>9.1137959008927307</c:v>
                </c:pt>
                <c:pt idx="75">
                  <c:v>7.5867868371470326</c:v>
                </c:pt>
                <c:pt idx="76">
                  <c:v>6.3156195407544828</c:v>
                </c:pt>
                <c:pt idx="77">
                  <c:v>5.2574314228584251</c:v>
                </c:pt>
                <c:pt idx="78">
                  <c:v>4.3765402082659595</c:v>
                </c:pt>
                <c:pt idx="79">
                  <c:v>3.643241306751078</c:v>
                </c:pt>
                <c:pt idx="80">
                  <c:v>3.0328065469259227</c:v>
                </c:pt>
                <c:pt idx="81">
                  <c:v>2.5246505775421544</c:v>
                </c:pt>
                <c:pt idx="82">
                  <c:v>2.101636873315389</c:v>
                </c:pt>
                <c:pt idx="83">
                  <c:v>1.7494999750498652</c:v>
                </c:pt>
                <c:pt idx="84">
                  <c:v>1.4563645031263637</c:v>
                </c:pt>
                <c:pt idx="85">
                  <c:v>1.2123447396807987</c:v>
                </c:pt>
                <c:pt idx="86">
                  <c:v>1.0092112868473011</c:v>
                </c:pt>
                <c:pt idx="87">
                  <c:v>0.84011356702915707</c:v>
                </c:pt>
                <c:pt idx="88">
                  <c:v>0.69934881197791132</c:v>
                </c:pt>
                <c:pt idx="89">
                  <c:v>0.58216975359870271</c:v>
                </c:pt>
                <c:pt idx="90">
                  <c:v>0.48462453344301043</c:v>
                </c:pt>
                <c:pt idx="91">
                  <c:v>0.4034234336155994</c:v>
                </c:pt>
                <c:pt idx="92">
                  <c:v>0.33582793581608616</c:v>
                </c:pt>
                <c:pt idx="93">
                  <c:v>0.27955836786687382</c:v>
                </c:pt>
                <c:pt idx="94">
                  <c:v>0.23271702367710353</c:v>
                </c:pt>
                <c:pt idx="95">
                  <c:v>0.19372416425163394</c:v>
                </c:pt>
                <c:pt idx="96">
                  <c:v>0.16126474164219104</c:v>
                </c:pt>
                <c:pt idx="97">
                  <c:v>0.13424404928334688</c:v>
                </c:pt>
                <c:pt idx="98">
                  <c:v>0.11175080313974581</c:v>
                </c:pt>
                <c:pt idx="99">
                  <c:v>9.3026408655206672E-2</c:v>
                </c:pt>
                <c:pt idx="100">
                  <c:v>7.7439377083421329E-2</c:v>
                </c:pt>
                <c:pt idx="101">
                  <c:v>6.4464028424575659E-2</c:v>
                </c:pt>
                <c:pt idx="102">
                  <c:v>5.3662762745727899E-2</c:v>
                </c:pt>
                <c:pt idx="103">
                  <c:v>4.4671301998344071E-2</c:v>
                </c:pt>
                <c:pt idx="104">
                  <c:v>3.7186404621014205E-2</c:v>
                </c:pt>
              </c:numCache>
            </c:numRef>
          </c:val>
          <c:smooth val="0"/>
        </c:ser>
        <c:ser>
          <c:idx val="3"/>
          <c:order val="1"/>
          <c:spPr>
            <a:ln w="28575" cap="rnd">
              <a:solidFill>
                <a:srgbClr val="FF00FF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calc!$BC$3:$BC$107</c:f>
              <c:numCache>
                <c:formatCode>#,##0</c:formatCode>
                <c:ptCount val="105"/>
                <c:pt idx="0">
                  <c:v>35000</c:v>
                </c:pt>
                <c:pt idx="1">
                  <c:v>40093.472222222219</c:v>
                </c:pt>
                <c:pt idx="2">
                  <c:v>45189.987385913169</c:v>
                </c:pt>
                <c:pt idx="3">
                  <c:v>50072.886137300142</c:v>
                </c:pt>
                <c:pt idx="4">
                  <c:v>54497.605665135983</c:v>
                </c:pt>
                <c:pt idx="5">
                  <c:v>58209.60686792247</c:v>
                </c:pt>
                <c:pt idx="6">
                  <c:v>60967.946107005497</c:v>
                </c:pt>
                <c:pt idx="7">
                  <c:v>62571.835081095502</c:v>
                </c:pt>
                <c:pt idx="8">
                  <c:v>62886.127565982191</c:v>
                </c:pt>
                <c:pt idx="9">
                  <c:v>61860.993640098211</c:v>
                </c:pt>
                <c:pt idx="10">
                  <c:v>59541.529225803206</c:v>
                </c:pt>
                <c:pt idx="11">
                  <c:v>56064.79488269936</c:v>
                </c:pt>
                <c:pt idx="12">
                  <c:v>51644.395392891398</c:v>
                </c:pt>
                <c:pt idx="13">
                  <c:v>46545.421682452281</c:v>
                </c:pt>
                <c:pt idx="14">
                  <c:v>41054.517284783054</c:v>
                </c:pt>
                <c:pt idx="15">
                  <c:v>35450.432956166231</c:v>
                </c:pt>
                <c:pt idx="16">
                  <c:v>29979.64618031698</c:v>
                </c:pt>
                <c:pt idx="17">
                  <c:v>24839.882748340631</c:v>
                </c:pt>
                <c:pt idx="18">
                  <c:v>20172.35356929433</c:v>
                </c:pt>
                <c:pt idx="19">
                  <c:v>16061.810781304159</c:v>
                </c:pt>
                <c:pt idx="20">
                  <c:v>12542.469886018447</c:v>
                </c:pt>
                <c:pt idx="21">
                  <c:v>9607.4833340306577</c:v>
                </c:pt>
                <c:pt idx="22">
                  <c:v>7219.8278626864349</c:v>
                </c:pt>
                <c:pt idx="23">
                  <c:v>5322.9494281127791</c:v>
                </c:pt>
                <c:pt idx="24">
                  <c:v>3850.0847836751964</c:v>
                </c:pt>
                <c:pt idx="25">
                  <c:v>2731.7056235002715</c:v>
                </c:pt>
                <c:pt idx="26">
                  <c:v>1900.9403014250258</c:v>
                </c:pt>
                <c:pt idx="27">
                  <c:v>1297.1039084595518</c:v>
                </c:pt>
                <c:pt idx="28">
                  <c:v>867.62495226644592</c:v>
                </c:pt>
                <c:pt idx="29">
                  <c:v>568.72311909103939</c:v>
                </c:pt>
                <c:pt idx="30">
                  <c:v>365.1956752140224</c:v>
                </c:pt>
                <c:pt idx="31">
                  <c:v>229.63397512070358</c:v>
                </c:pt>
                <c:pt idx="32">
                  <c:v>141.33485527368384</c:v>
                </c:pt>
                <c:pt idx="33">
                  <c:v>85.107878783251167</c:v>
                </c:pt>
                <c:pt idx="34">
                  <c:v>50.117658656955726</c:v>
                </c:pt>
                <c:pt idx="35">
                  <c:v>28.846563927008951</c:v>
                </c:pt>
                <c:pt idx="36">
                  <c:v>16.219969189513652</c:v>
                </c:pt>
                <c:pt idx="37">
                  <c:v>8.9046545780898718</c:v>
                </c:pt>
                <c:pt idx="38">
                  <c:v>4.7702526966306564</c:v>
                </c:pt>
                <c:pt idx="39">
                  <c:v>2.4920457674120957</c:v>
                </c:pt>
                <c:pt idx="40">
                  <c:v>1.2687617492969097</c:v>
                </c:pt>
                <c:pt idx="41">
                  <c:v>0.62909715038903935</c:v>
                </c:pt>
                <c:pt idx="42">
                  <c:v>0.30356866429112667</c:v>
                </c:pt>
                <c:pt idx="43">
                  <c:v>0.14245191191167586</c:v>
                </c:pt>
                <c:pt idx="44">
                  <c:v>6.4953616333481137E-2</c:v>
                </c:pt>
                <c:pt idx="45">
                  <c:v>2.8753655550746066E-2</c:v>
                </c:pt>
                <c:pt idx="46">
                  <c:v>1.2346558985227301E-2</c:v>
                </c:pt>
                <c:pt idx="47">
                  <c:v>5.137428412499351E-3</c:v>
                </c:pt>
                <c:pt idx="48">
                  <c:v>2.069423737292029E-3</c:v>
                </c:pt>
                <c:pt idx="49">
                  <c:v>8.0609075791248275E-4</c:v>
                </c:pt>
                <c:pt idx="50">
                  <c:v>3.032798584923724E-4</c:v>
                </c:pt>
                <c:pt idx="51">
                  <c:v>1.1007435890063728E-4</c:v>
                </c:pt>
                <c:pt idx="52">
                  <c:v>3.8488335830205416E-5</c:v>
                </c:pt>
                <c:pt idx="53">
                  <c:v>1.294627180235411E-5</c:v>
                </c:pt>
                <c:pt idx="54">
                  <c:v>4.1826791540908114E-6</c:v>
                </c:pt>
                <c:pt idx="55">
                  <c:v>1.2957560666182348E-6</c:v>
                </c:pt>
                <c:pt idx="56">
                  <c:v>3.8419431902392333E-7</c:v>
                </c:pt>
                <c:pt idx="57">
                  <c:v>1.0880888430175781E-7</c:v>
                </c:pt>
                <c:pt idx="58">
                  <c:v>2.9370157980372938E-8</c:v>
                </c:pt>
                <c:pt idx="59">
                  <c:v>7.5374215018790221E-9</c:v>
                </c:pt>
                <c:pt idx="60">
                  <c:v>1.8342050354801208E-9</c:v>
                </c:pt>
                <c:pt idx="61">
                  <c:v>4.2197280294925763E-10</c:v>
                </c:pt>
                <c:pt idx="62">
                  <c:v>9.1470499372062006E-11</c:v>
                </c:pt>
                <c:pt idx="63">
                  <c:v>1.8612400680452989E-11</c:v>
                </c:pt>
                <c:pt idx="64">
                  <c:v>3.5399098019781304E-12</c:v>
                </c:pt>
                <c:pt idx="65">
                  <c:v>6.2621727065623002E-13</c:v>
                </c:pt>
                <c:pt idx="66">
                  <c:v>1.0245738186459264E-13</c:v>
                </c:pt>
                <c:pt idx="67">
                  <c:v>1.5401830490556389E-14</c:v>
                </c:pt>
                <c:pt idx="68">
                  <c:v>2.1105956142207265E-15</c:v>
                </c:pt>
                <c:pt idx="69">
                  <c:v>2.6117879048598324E-16</c:v>
                </c:pt>
                <c:pt idx="70">
                  <c:v>2.8849181596039176E-17</c:v>
                </c:pt>
                <c:pt idx="71">
                  <c:v>2.8032377070302834E-18</c:v>
                </c:pt>
                <c:pt idx="72">
                  <c:v>2.3513507222702337E-19</c:v>
                </c:pt>
                <c:pt idx="73">
                  <c:v>1.6598403512936302E-20</c:v>
                </c:pt>
                <c:pt idx="74">
                  <c:v>9.5112240674651825E-22</c:v>
                </c:pt>
                <c:pt idx="75">
                  <c:v>4.1861895629352078E-23</c:v>
                </c:pt>
                <c:pt idx="76">
                  <c:v>1.2861759207605073E-24</c:v>
                </c:pt>
                <c:pt idx="77">
                  <c:v>2.2424959265692797E-26</c:v>
                </c:pt>
                <c:pt idx="78">
                  <c:v>9.2984778149313478E-29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</c:numCache>
            </c:numRef>
          </c:val>
          <c:smooth val="0"/>
        </c:ser>
        <c:ser>
          <c:idx val="1"/>
          <c:order val="2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calc!$AC$3:$AC$107</c:f>
              <c:numCache>
                <c:formatCode>#,##0</c:formatCode>
                <c:ptCount val="105"/>
                <c:pt idx="0">
                  <c:v>35000</c:v>
                </c:pt>
                <c:pt idx="1">
                  <c:v>40093.472222222219</c:v>
                </c:pt>
                <c:pt idx="2">
                  <c:v>45456.386234678597</c:v>
                </c:pt>
                <c:pt idx="3">
                  <c:v>50970.587629968919</c:v>
                </c:pt>
                <c:pt idx="4">
                  <c:v>56483.06510362438</c:v>
                </c:pt>
                <c:pt idx="5">
                  <c:v>61126.010472856702</c:v>
                </c:pt>
                <c:pt idx="6">
                  <c:v>64528.155512156845</c:v>
                </c:pt>
                <c:pt idx="7">
                  <c:v>66378.849334342463</c:v>
                </c:pt>
                <c:pt idx="8">
                  <c:v>66476.190188713415</c:v>
                </c:pt>
                <c:pt idx="9">
                  <c:v>64763.766305177691</c:v>
                </c:pt>
                <c:pt idx="10">
                  <c:v>61346.340989231896</c:v>
                </c:pt>
                <c:pt idx="11">
                  <c:v>56479.216035136866</c:v>
                </c:pt>
                <c:pt idx="12">
                  <c:v>50532.661543056674</c:v>
                </c:pt>
                <c:pt idx="13">
                  <c:v>43939.328830379163</c:v>
                </c:pt>
                <c:pt idx="14">
                  <c:v>37136.494817527113</c:v>
                </c:pt>
                <c:pt idx="15">
                  <c:v>30515.028478480814</c:v>
                </c:pt>
                <c:pt idx="16">
                  <c:v>24383.578074377994</c:v>
                </c:pt>
                <c:pt idx="17">
                  <c:v>18951.403192158716</c:v>
                </c:pt>
                <c:pt idx="18">
                  <c:v>14328.514521853585</c:v>
                </c:pt>
                <c:pt idx="19">
                  <c:v>10538.666360601921</c:v>
                </c:pt>
                <c:pt idx="20">
                  <c:v>7539.6173327436782</c:v>
                </c:pt>
                <c:pt idx="21">
                  <c:v>5245.5275512164435</c:v>
                </c:pt>
                <c:pt idx="22">
                  <c:v>3547.6873719292571</c:v>
                </c:pt>
                <c:pt idx="23">
                  <c:v>2331.3293962511184</c:v>
                </c:pt>
                <c:pt idx="24">
                  <c:v>1487.6457254876923</c:v>
                </c:pt>
                <c:pt idx="25">
                  <c:v>921.13263739663728</c:v>
                </c:pt>
                <c:pt idx="26">
                  <c:v>552.9911551185437</c:v>
                </c:pt>
                <c:pt idx="27">
                  <c:v>321.58391451969533</c:v>
                </c:pt>
                <c:pt idx="28">
                  <c:v>180.97522421233396</c:v>
                </c:pt>
                <c:pt idx="29">
                  <c:v>98.451735770755306</c:v>
                </c:pt>
                <c:pt idx="30">
                  <c:v>51.712946264275971</c:v>
                </c:pt>
                <c:pt idx="31">
                  <c:v>26.193800550684195</c:v>
                </c:pt>
                <c:pt idx="32">
                  <c:v>12.777008633577182</c:v>
                </c:pt>
                <c:pt idx="33">
                  <c:v>5.9931025457495695</c:v>
                </c:pt>
                <c:pt idx="34">
                  <c:v>2.6988179105227301</c:v>
                </c:pt>
                <c:pt idx="35">
                  <c:v>1.1647776826728977</c:v>
                </c:pt>
                <c:pt idx="36">
                  <c:v>0.48088513424299173</c:v>
                </c:pt>
                <c:pt idx="37">
                  <c:v>0.18952810382748236</c:v>
                </c:pt>
                <c:pt idx="38">
                  <c:v>7.1147181296137701E-2</c:v>
                </c:pt>
                <c:pt idx="39">
                  <c:v>2.5375279918125822E-2</c:v>
                </c:pt>
                <c:pt idx="40">
                  <c:v>8.5749855627256701E-3</c:v>
                </c:pt>
                <c:pt idx="41">
                  <c:v>2.7370883531254338E-3</c:v>
                </c:pt>
                <c:pt idx="42">
                  <c:v>8.2239183965768714E-4</c:v>
                </c:pt>
                <c:pt idx="43">
                  <c:v>2.3169251018619768E-4</c:v>
                </c:pt>
                <c:pt idx="44">
                  <c:v>6.0934631414667326E-5</c:v>
                </c:pt>
                <c:pt idx="45">
                  <c:v>1.4884235830956404E-5</c:v>
                </c:pt>
                <c:pt idx="46">
                  <c:v>3.3568923557265246E-6</c:v>
                </c:pt>
                <c:pt idx="47">
                  <c:v>6.9420930239167198E-7</c:v>
                </c:pt>
                <c:pt idx="48">
                  <c:v>1.3055922041351243E-7</c:v>
                </c:pt>
                <c:pt idx="49">
                  <c:v>2.2108472262947763E-8</c:v>
                </c:pt>
                <c:pt idx="50">
                  <c:v>3.3296357194963687E-9</c:v>
                </c:pt>
                <c:pt idx="51">
                  <c:v>4.3908669297245815E-10</c:v>
                </c:pt>
                <c:pt idx="52">
                  <c:v>4.9678298965007478E-11</c:v>
                </c:pt>
                <c:pt idx="53">
                  <c:v>4.6900212623393526E-12</c:v>
                </c:pt>
                <c:pt idx="54">
                  <c:v>3.5492029061096083E-13</c:v>
                </c:pt>
                <c:pt idx="55">
                  <c:v>2.0210369086492782E-14</c:v>
                </c:pt>
                <c:pt idx="56">
                  <c:v>7.7226206363795619E-16</c:v>
                </c:pt>
                <c:pt idx="57">
                  <c:v>1.5042860612732461E-17</c:v>
                </c:pt>
                <c:pt idx="58">
                  <c:v>1.1233048260765737E-20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74923152"/>
        <c:axId val="-874931856"/>
      </c:lineChart>
      <c:catAx>
        <c:axId val="-87492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874931856"/>
        <c:crosses val="autoZero"/>
        <c:auto val="1"/>
        <c:lblAlgn val="ctr"/>
        <c:lblOffset val="100"/>
        <c:noMultiLvlLbl val="0"/>
      </c:catAx>
      <c:valAx>
        <c:axId val="-8749318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874923152"/>
        <c:crosses val="autoZero"/>
        <c:crossBetween val="between"/>
      </c:valAx>
      <c:spPr>
        <a:gradFill>
          <a:gsLst>
            <a:gs pos="0">
              <a:srgbClr val="E7E6E6">
                <a:lumMod val="75000"/>
              </a:srgbClr>
            </a:gs>
            <a:gs pos="74000">
              <a:srgbClr val="5B9BD5">
                <a:lumMod val="45000"/>
                <a:lumOff val="55000"/>
              </a:srgbClr>
            </a:gs>
            <a:gs pos="83000">
              <a:srgbClr val="5B9BD5">
                <a:lumMod val="45000"/>
                <a:lumOff val="55000"/>
              </a:srgbClr>
            </a:gs>
            <a:gs pos="100000">
              <a:srgbClr val="5B9BD5">
                <a:lumMod val="30000"/>
                <a:lumOff val="70000"/>
              </a:srgbClr>
            </a:gs>
          </a:gsLst>
          <a:lin ang="5400000" scaled="1"/>
        </a:gradFill>
        <a:ln>
          <a:solidFill>
            <a:sysClr val="windowText" lastClr="000000">
              <a:lumMod val="50000"/>
              <a:lumOff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ysClr val="window" lastClr="FFFFFF">
        <a:lumMod val="85000"/>
      </a:sysClr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196573</xdr:colOff>
      <xdr:row>0</xdr:row>
      <xdr:rowOff>0</xdr:rowOff>
    </xdr:from>
    <xdr:to>
      <xdr:col>24</xdr:col>
      <xdr:colOff>0</xdr:colOff>
      <xdr:row>26</xdr:row>
      <xdr:rowOff>94180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320041</xdr:colOff>
      <xdr:row>13</xdr:row>
      <xdr:rowOff>167640</xdr:rowOff>
    </xdr:from>
    <xdr:to>
      <xdr:col>11</xdr:col>
      <xdr:colOff>320041</xdr:colOff>
      <xdr:row>14</xdr:row>
      <xdr:rowOff>129540</xdr:rowOff>
    </xdr:to>
    <xdr:cxnSp macro="">
      <xdr:nvCxnSpPr>
        <xdr:cNvPr id="8" name="Connettore 2 7"/>
        <xdr:cNvCxnSpPr/>
      </xdr:nvCxnSpPr>
      <xdr:spPr>
        <a:xfrm>
          <a:off x="6484621" y="2446020"/>
          <a:ext cx="0" cy="14478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518076</xdr:colOff>
      <xdr:row>26</xdr:row>
      <xdr:rowOff>144780</xdr:rowOff>
    </xdr:from>
    <xdr:to>
      <xdr:col>12</xdr:col>
      <xdr:colOff>670477</xdr:colOff>
      <xdr:row>27</xdr:row>
      <xdr:rowOff>68580</xdr:rowOff>
    </xdr:to>
    <xdr:cxnSp macro="">
      <xdr:nvCxnSpPr>
        <xdr:cNvPr id="9" name="Connettore 2 8"/>
        <xdr:cNvCxnSpPr/>
      </xdr:nvCxnSpPr>
      <xdr:spPr>
        <a:xfrm flipH="1">
          <a:off x="8874391" y="4348623"/>
          <a:ext cx="152401" cy="10359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berto buzzetti" refreshedDate="44258.691609837966" createdVersion="5" refreshedVersion="5" minRefreshableVersion="3" recordCount="8">
  <cacheSource type="worksheet">
    <worksheetSource ref="BU2:BV10" sheet="calc"/>
  </cacheSource>
  <cacheFields count="2">
    <cacheField name="nome" numFmtId="0">
      <sharedItems count="4">
        <s v="Pfizer-BioNTech"/>
        <s v="Moderna"/>
        <s v="Astra Zeneca"/>
        <s v="Sputnik"/>
      </sharedItems>
    </cacheField>
    <cacheField name="%" numFmtId="0">
      <sharedItems containsSemiMixedTypes="0" containsString="0" containsNumber="1" minValue="0.52" maxValue="0.945999999999999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roberto buzzetti" refreshedDate="44261.455334606479" createdVersion="5" refreshedVersion="5" minRefreshableVersion="3" recordCount="2">
  <cacheSource type="worksheet">
    <worksheetSource ref="BU13:BV15" sheet="calc"/>
  </cacheSource>
  <cacheFields count="2">
    <cacheField name="   " numFmtId="0">
      <sharedItems count="2">
        <s v="SI"/>
        <s v="NO"/>
      </sharedItems>
    </cacheField>
    <cacheField name="x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n v="0.52"/>
  </r>
  <r>
    <x v="0"/>
    <n v="0.92100000000000004"/>
  </r>
  <r>
    <x v="1"/>
    <n v="0.64100000000000001"/>
  </r>
  <r>
    <x v="1"/>
    <n v="0.876"/>
  </r>
  <r>
    <x v="2"/>
    <n v="0.94599999999999995"/>
  </r>
  <r>
    <x v="2"/>
    <n v="0.94099999999999995"/>
  </r>
  <r>
    <x v="3"/>
    <n v="0.70399999999999996"/>
  </r>
  <r>
    <x v="3"/>
    <n v="0.9110000000000000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">
  <r>
    <x v="0"/>
    <m/>
  </r>
  <r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ella_pivot3" cacheId="1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>
  <location ref="J34" firstHeaderRow="0" firstDataRow="0" firstDataCol="0" rowPageCount="1" colPageCount="1"/>
  <pivotFields count="2">
    <pivotField axis="axisPage" showAll="0" defaultSubtotal="0">
      <items count="2">
        <item x="1"/>
        <item x="0"/>
      </items>
    </pivotField>
    <pivotField showAll="0"/>
  </pivotFields>
  <pageFields count="1">
    <pageField fld="0" item="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la_pivot4" cacheId="0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>
  <location ref="N5" firstHeaderRow="0" firstDataRow="0" firstDataCol="0" rowPageCount="1" colPageCount="1"/>
  <pivotFields count="2">
    <pivotField axis="axisPage" showAll="0">
      <items count="5">
        <item x="2"/>
        <item x="1"/>
        <item x="0"/>
        <item x="3"/>
        <item t="default"/>
      </items>
    </pivotField>
    <pivotField showAll="0"/>
  </pivotFields>
  <pageFields count="1">
    <pageField fld="0" item="2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ella_pivot7" cacheId="1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>
  <location ref="T37" firstHeaderRow="0" firstDataRow="0" firstDataCol="0" rowPageCount="1" colPageCount="1"/>
  <pivotFields count="2">
    <pivotField axis="axisPage" showAll="0" defaultSubtotal="0">
      <items count="2">
        <item x="1"/>
        <item x="0"/>
      </items>
    </pivotField>
    <pivotField showAll="0"/>
  </pivotFields>
  <pageFields count="1">
    <pageField fld="0" item="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ella_pivot6" cacheId="1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>
  <location ref="T34" firstHeaderRow="0" firstDataRow="0" firstDataCol="0" rowPageCount="1" colPageCount="1"/>
  <pivotFields count="2">
    <pivotField axis="axisPage" showAll="0" defaultSubtotal="0">
      <items count="2">
        <item x="1"/>
        <item x="0"/>
      </items>
    </pivotField>
    <pivotField showAll="0"/>
  </pivotFields>
  <pageFields count="1">
    <pageField fld="0" item="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ella_pivot5" cacheId="1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>
  <location ref="J37" firstHeaderRow="0" firstDataRow="0" firstDataCol="0" rowPageCount="1" colPageCount="1"/>
  <pivotFields count="2">
    <pivotField axis="axisPage" showAll="0" defaultSubtotal="0">
      <items count="2">
        <item x="1"/>
        <item x="0"/>
      </items>
    </pivotField>
    <pivotField showAll="0"/>
  </pivotFields>
  <pageFields count="1">
    <pageField fld="0" item="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rinterSettings" Target="../printerSettings/printerSettings2.bin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23"/>
  <sheetViews>
    <sheetView showGridLines="0" workbookViewId="0">
      <selection activeCell="B11" sqref="B11"/>
    </sheetView>
  </sheetViews>
  <sheetFormatPr defaultRowHeight="18" x14ac:dyDescent="0.35"/>
  <cols>
    <col min="1" max="1" width="3.21875" style="38" customWidth="1"/>
    <col min="2" max="2" width="148.77734375" style="38" customWidth="1"/>
    <col min="3" max="16384" width="8.88671875" style="38"/>
  </cols>
  <sheetData>
    <row r="1" spans="2:2" ht="11.4" customHeight="1" x14ac:dyDescent="0.35"/>
    <row r="2" spans="2:2" x14ac:dyDescent="0.35">
      <c r="B2" s="39" t="s">
        <v>30</v>
      </c>
    </row>
    <row r="3" spans="2:2" x14ac:dyDescent="0.35">
      <c r="B3" s="39" t="s">
        <v>75</v>
      </c>
    </row>
    <row r="4" spans="2:2" x14ac:dyDescent="0.35">
      <c r="B4" s="39"/>
    </row>
    <row r="5" spans="2:2" x14ac:dyDescent="0.35">
      <c r="B5" s="40" t="s">
        <v>31</v>
      </c>
    </row>
    <row r="6" spans="2:2" x14ac:dyDescent="0.35">
      <c r="B6" s="39" t="s">
        <v>40</v>
      </c>
    </row>
    <row r="7" spans="2:2" x14ac:dyDescent="0.35">
      <c r="B7" s="39" t="s">
        <v>65</v>
      </c>
    </row>
    <row r="8" spans="2:2" x14ac:dyDescent="0.35">
      <c r="B8" s="39" t="s">
        <v>77</v>
      </c>
    </row>
    <row r="9" spans="2:2" x14ac:dyDescent="0.35">
      <c r="B9" s="39" t="s">
        <v>32</v>
      </c>
    </row>
    <row r="10" spans="2:2" x14ac:dyDescent="0.35">
      <c r="B10" s="39"/>
    </row>
    <row r="11" spans="2:2" x14ac:dyDescent="0.35">
      <c r="B11" s="40" t="s">
        <v>29</v>
      </c>
    </row>
    <row r="12" spans="2:2" x14ac:dyDescent="0.35">
      <c r="B12" s="24" t="s">
        <v>69</v>
      </c>
    </row>
    <row r="13" spans="2:2" x14ac:dyDescent="0.35">
      <c r="B13" s="24" t="s">
        <v>66</v>
      </c>
    </row>
    <row r="14" spans="2:2" x14ac:dyDescent="0.35">
      <c r="B14" s="24" t="s">
        <v>73</v>
      </c>
    </row>
    <row r="15" spans="2:2" x14ac:dyDescent="0.35">
      <c r="B15" s="24" t="s">
        <v>67</v>
      </c>
    </row>
    <row r="16" spans="2:2" x14ac:dyDescent="0.35">
      <c r="B16" s="24" t="s">
        <v>70</v>
      </c>
    </row>
    <row r="17" spans="2:2" x14ac:dyDescent="0.35">
      <c r="B17" s="24" t="s">
        <v>71</v>
      </c>
    </row>
    <row r="18" spans="2:2" x14ac:dyDescent="0.35">
      <c r="B18" s="39"/>
    </row>
    <row r="19" spans="2:2" x14ac:dyDescent="0.35">
      <c r="B19" s="40" t="s">
        <v>74</v>
      </c>
    </row>
    <row r="20" spans="2:2" x14ac:dyDescent="0.35">
      <c r="B20" s="39" t="s">
        <v>33</v>
      </c>
    </row>
    <row r="21" spans="2:2" x14ac:dyDescent="0.35">
      <c r="B21" s="39" t="s">
        <v>41</v>
      </c>
    </row>
    <row r="22" spans="2:2" x14ac:dyDescent="0.35">
      <c r="B22" s="39" t="s">
        <v>72</v>
      </c>
    </row>
    <row r="23" spans="2:2" x14ac:dyDescent="0.35">
      <c r="B23" s="39" t="s">
        <v>68</v>
      </c>
    </row>
  </sheetData>
  <pageMargins left="0.70866141732283472" right="0.70866141732283472" top="0.74803149606299213" bottom="0.74803149606299213" header="0.31496062992125984" footer="0.31496062992125984"/>
  <pageSetup paperSize="9" scale="8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showGridLines="0" tabSelected="1" zoomScale="89" zoomScaleNormal="89" workbookViewId="0">
      <selection activeCell="L17" sqref="L17"/>
    </sheetView>
  </sheetViews>
  <sheetFormatPr defaultRowHeight="14.4" x14ac:dyDescent="0.3"/>
  <cols>
    <col min="1" max="1" width="20.88671875" customWidth="1"/>
    <col min="2" max="4" width="11.88671875" customWidth="1"/>
    <col min="5" max="5" width="6" customWidth="1"/>
    <col min="6" max="6" width="5.88671875" customWidth="1"/>
    <col min="7" max="9" width="11.88671875" customWidth="1"/>
    <col min="10" max="10" width="2.33203125" customWidth="1"/>
    <col min="11" max="11" width="6" customWidth="1"/>
    <col min="12" max="12" width="9.88671875" customWidth="1"/>
    <col min="13" max="13" width="8.88671875" customWidth="1"/>
    <col min="14" max="14" width="5.6640625" customWidth="1"/>
    <col min="15" max="15" width="16.44140625" customWidth="1"/>
    <col min="16" max="17" width="11.88671875" customWidth="1"/>
    <col min="18" max="18" width="12.109375" customWidth="1"/>
    <col min="19" max="19" width="5.5546875" customWidth="1"/>
    <col min="20" max="20" width="2.33203125" customWidth="1"/>
    <col min="21" max="21" width="6" customWidth="1"/>
    <col min="22" max="22" width="8.88671875" customWidth="1"/>
    <col min="23" max="24" width="9.6640625" bestFit="1" customWidth="1"/>
    <col min="25" max="25" width="9" bestFit="1" customWidth="1"/>
    <col min="26" max="26" width="5.6640625" customWidth="1"/>
    <col min="27" max="27" width="9.109375" bestFit="1" customWidth="1"/>
  </cols>
  <sheetData>
    <row r="1" spans="1:19" ht="6.6" customHeight="1" x14ac:dyDescent="0.3"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33"/>
      <c r="N1" s="49" t="s">
        <v>76</v>
      </c>
      <c r="O1" s="49"/>
      <c r="P1" s="41"/>
    </row>
    <row r="2" spans="1:19" ht="10.050000000000001" customHeight="1" x14ac:dyDescent="0.3">
      <c r="M2" s="41"/>
      <c r="N2" s="49"/>
      <c r="O2" s="49"/>
      <c r="P2" s="41"/>
    </row>
    <row r="3" spans="1:19" x14ac:dyDescent="0.3">
      <c r="A3" s="33" t="s">
        <v>19</v>
      </c>
      <c r="B3" s="4">
        <v>9000000</v>
      </c>
      <c r="C3" t="s">
        <v>14</v>
      </c>
      <c r="M3" s="33"/>
      <c r="N3" s="31" t="s">
        <v>60</v>
      </c>
      <c r="O3" t="s">
        <v>56</v>
      </c>
      <c r="P3" s="33"/>
    </row>
    <row r="4" spans="1:19" ht="10.050000000000001" customHeight="1" x14ac:dyDescent="0.3">
      <c r="B4" s="2"/>
      <c r="M4" s="33"/>
      <c r="N4" s="33"/>
      <c r="O4" s="33"/>
      <c r="P4" s="33"/>
    </row>
    <row r="5" spans="1:19" x14ac:dyDescent="0.3">
      <c r="A5" s="33" t="s">
        <v>19</v>
      </c>
      <c r="B5" s="4">
        <v>35000</v>
      </c>
      <c r="C5" t="s">
        <v>64</v>
      </c>
      <c r="M5" s="33"/>
      <c r="N5" s="33"/>
      <c r="O5" s="33"/>
      <c r="P5" s="33"/>
    </row>
    <row r="6" spans="1:19" ht="10.050000000000001" customHeight="1" x14ac:dyDescent="0.3">
      <c r="B6" s="2"/>
    </row>
    <row r="7" spans="1:19" x14ac:dyDescent="0.3">
      <c r="A7" s="33" t="s">
        <v>19</v>
      </c>
      <c r="B7" s="1">
        <v>1.1499999999999999</v>
      </c>
      <c r="C7" s="2" t="s">
        <v>10</v>
      </c>
      <c r="D7" t="s">
        <v>39</v>
      </c>
      <c r="O7" s="32">
        <f>HLOOKUP($O$3,calc!$AQ$1:$AT$2,2,FALSE)</f>
        <v>0.52</v>
      </c>
      <c r="P7" t="s">
        <v>61</v>
      </c>
    </row>
    <row r="8" spans="1:19" ht="10.050000000000001" customHeight="1" x14ac:dyDescent="0.3">
      <c r="B8" s="2"/>
    </row>
    <row r="9" spans="1:19" x14ac:dyDescent="0.3">
      <c r="O9" s="32">
        <f>HLOOKUP($O$3,calc!$AU$1:$AX$2,2,FALSE)</f>
        <v>0.94599999999999995</v>
      </c>
      <c r="P9" t="s">
        <v>62</v>
      </c>
    </row>
    <row r="10" spans="1:19" ht="10.050000000000001" customHeight="1" x14ac:dyDescent="0.3"/>
    <row r="11" spans="1:19" ht="7.2" customHeight="1" x14ac:dyDescent="0.3"/>
    <row r="12" spans="1:19" ht="10.050000000000001" customHeight="1" x14ac:dyDescent="0.3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3"/>
    </row>
    <row r="13" spans="1:19" ht="23.4" x14ac:dyDescent="0.45">
      <c r="A13" s="14"/>
      <c r="B13" s="15"/>
      <c r="C13" s="15"/>
      <c r="D13" s="16" t="s">
        <v>22</v>
      </c>
      <c r="E13" s="14"/>
      <c r="F13" s="14"/>
      <c r="G13" s="14"/>
      <c r="H13" s="14"/>
      <c r="I13" s="14"/>
      <c r="J13" s="14"/>
      <c r="K13" s="14"/>
      <c r="L13" s="14"/>
      <c r="M13" s="7"/>
    </row>
    <row r="14" spans="1:19" x14ac:dyDescent="0.3">
      <c r="A14" t="s">
        <v>44</v>
      </c>
      <c r="L14" s="6" t="s">
        <v>18</v>
      </c>
    </row>
    <row r="15" spans="1:19" ht="34.200000000000003" customHeight="1" x14ac:dyDescent="0.3">
      <c r="A15" s="9"/>
      <c r="B15" s="53" t="s">
        <v>1</v>
      </c>
      <c r="C15" s="53"/>
      <c r="G15" s="54" t="s">
        <v>48</v>
      </c>
      <c r="H15" s="54"/>
      <c r="L15" s="55">
        <v>200000</v>
      </c>
      <c r="M15" s="3" t="s">
        <v>16</v>
      </c>
      <c r="O15" s="50" t="s">
        <v>49</v>
      </c>
      <c r="P15" s="50"/>
      <c r="Q15" s="34"/>
      <c r="S15" s="3"/>
    </row>
    <row r="16" spans="1:19" ht="7.05" customHeight="1" x14ac:dyDescent="0.3">
      <c r="A16" s="9"/>
      <c r="B16" s="53"/>
      <c r="C16" s="53"/>
      <c r="G16" s="54"/>
      <c r="H16" s="54"/>
      <c r="L16" s="55"/>
      <c r="O16" s="50"/>
      <c r="P16" s="50"/>
      <c r="Q16" s="34"/>
    </row>
    <row r="17" spans="1:21" x14ac:dyDescent="0.3">
      <c r="A17" s="9"/>
      <c r="B17" s="9"/>
      <c r="C17" s="9"/>
      <c r="O17" s="34"/>
      <c r="P17" s="34"/>
      <c r="Q17" s="34"/>
    </row>
    <row r="18" spans="1:21" ht="16.2" customHeight="1" x14ac:dyDescent="0.3">
      <c r="A18" s="17"/>
      <c r="B18" s="56" t="s">
        <v>52</v>
      </c>
      <c r="C18" s="57"/>
      <c r="D18" s="23" t="s">
        <v>21</v>
      </c>
      <c r="G18" s="58" t="s">
        <v>52</v>
      </c>
      <c r="H18" s="59"/>
      <c r="I18" s="23" t="s">
        <v>21</v>
      </c>
      <c r="J18" s="47"/>
      <c r="K18" s="47"/>
      <c r="O18" s="51" t="s">
        <v>52</v>
      </c>
      <c r="P18" s="52"/>
      <c r="Q18" s="35" t="s">
        <v>21</v>
      </c>
    </row>
    <row r="19" spans="1:21" ht="10.050000000000001" customHeight="1" x14ac:dyDescent="0.3">
      <c r="A19" s="17"/>
      <c r="B19" s="18"/>
      <c r="C19" s="28"/>
      <c r="D19" s="2"/>
      <c r="G19" s="18"/>
      <c r="H19" s="18"/>
      <c r="I19" s="2"/>
      <c r="J19" s="2"/>
      <c r="K19" s="2"/>
      <c r="O19" s="28"/>
      <c r="P19" s="28"/>
      <c r="Q19" s="28"/>
    </row>
    <row r="20" spans="1:21" x14ac:dyDescent="0.3">
      <c r="A20" s="17" t="s">
        <v>25</v>
      </c>
      <c r="B20" s="42">
        <f>SUM(calc!C$3:C29)</f>
        <v>2217376.8389631971</v>
      </c>
      <c r="C20" s="27"/>
      <c r="D20" s="22">
        <f>calc!B29</f>
        <v>6829564.5362885995</v>
      </c>
      <c r="G20" s="19">
        <f>SUM(calc!AC$3:AC29)</f>
        <v>921053.64701668941</v>
      </c>
      <c r="H20" s="21"/>
      <c r="I20" s="22">
        <f>calc!AB29</f>
        <v>4698299.3441384323</v>
      </c>
      <c r="J20" s="48"/>
      <c r="K20" s="48"/>
      <c r="O20" s="43">
        <f>SUM(calc!BC$3:BC29)</f>
        <v>955880.70659617591</v>
      </c>
      <c r="P20" s="27"/>
      <c r="Q20" s="36">
        <f>calc!BB29</f>
        <v>5446020.2337052515</v>
      </c>
    </row>
    <row r="21" spans="1:21" ht="10.050000000000001" customHeight="1" x14ac:dyDescent="0.3">
      <c r="A21" s="12"/>
      <c r="C21" s="18"/>
      <c r="D21" s="2"/>
      <c r="H21" s="2"/>
      <c r="I21" s="2"/>
      <c r="J21" s="2"/>
      <c r="K21" s="2"/>
      <c r="O21" s="34"/>
      <c r="P21" s="28"/>
      <c r="Q21" s="28"/>
    </row>
    <row r="22" spans="1:21" x14ac:dyDescent="0.3">
      <c r="A22" s="17" t="s">
        <v>26</v>
      </c>
      <c r="B22" s="42">
        <f>SUM(calc!C$3:C55)</f>
        <v>2482656.3926773593</v>
      </c>
      <c r="C22" s="20">
        <f>B22-B20</f>
        <v>265279.5537141622</v>
      </c>
      <c r="D22" s="22">
        <f>calc!B55</f>
        <v>6517857.5058989823</v>
      </c>
      <c r="G22" s="19">
        <f>SUM(calc!AC$3:AC55)</f>
        <v>921755.97772666358</v>
      </c>
      <c r="H22" s="20">
        <f>G22-G20</f>
        <v>702.33070997416507</v>
      </c>
      <c r="I22" s="22">
        <f>calc!AB55</f>
        <v>885444.02227334003</v>
      </c>
      <c r="J22" s="48"/>
      <c r="K22" s="48"/>
      <c r="O22" s="43">
        <f>SUM(calc!BC$3:BC55)</f>
        <v>959549.2405032923</v>
      </c>
      <c r="P22" s="37">
        <f>O22-O20</f>
        <v>3668.5339071163908</v>
      </c>
      <c r="Q22" s="36">
        <f>calc!BB55</f>
        <v>2736450.7595351986</v>
      </c>
    </row>
    <row r="23" spans="1:21" ht="10.050000000000001" customHeight="1" x14ac:dyDescent="0.3">
      <c r="A23" s="12"/>
      <c r="C23" s="18"/>
      <c r="D23" s="2"/>
      <c r="H23" s="18"/>
      <c r="I23" s="2"/>
      <c r="J23" s="2"/>
      <c r="K23" s="2"/>
      <c r="O23" s="34"/>
      <c r="P23" s="28"/>
      <c r="Q23" s="28"/>
    </row>
    <row r="24" spans="1:21" x14ac:dyDescent="0.3">
      <c r="A24" s="17" t="s">
        <v>27</v>
      </c>
      <c r="B24" s="42">
        <f>SUM(calc!C$3:C81)</f>
        <v>2485191.0611092546</v>
      </c>
      <c r="C24" s="20">
        <f>B24-B22</f>
        <v>2534.6684318953194</v>
      </c>
      <c r="D24" s="22">
        <f>calc!B81</f>
        <v>6514813.3154309522</v>
      </c>
      <c r="G24" s="19">
        <f>SUM(calc!AC$3:AC81)</f>
        <v>921755.97772666358</v>
      </c>
      <c r="H24" s="20">
        <f>G24-G22</f>
        <v>0</v>
      </c>
      <c r="I24" s="22">
        <f>calc!AB81</f>
        <v>0</v>
      </c>
      <c r="J24" s="48"/>
      <c r="K24" s="48"/>
      <c r="O24" s="43">
        <f>SUM(calc!BC$3:BC81)</f>
        <v>959549.24052224937</v>
      </c>
      <c r="P24" s="37">
        <f>O24-O22</f>
        <v>1.8957071006298065E-5</v>
      </c>
      <c r="Q24" s="36">
        <f>calc!BB81</f>
        <v>32450.759477753192</v>
      </c>
    </row>
    <row r="25" spans="1:21" ht="10.050000000000001" customHeight="1" x14ac:dyDescent="0.3">
      <c r="A25" s="12"/>
      <c r="C25" s="18"/>
      <c r="D25" s="2"/>
      <c r="H25" s="18"/>
      <c r="I25" s="2"/>
      <c r="J25" s="2"/>
      <c r="K25" s="2"/>
      <c r="O25" s="34"/>
      <c r="P25" s="28"/>
      <c r="Q25" s="28"/>
    </row>
    <row r="26" spans="1:21" x14ac:dyDescent="0.3">
      <c r="A26" s="17" t="s">
        <v>28</v>
      </c>
      <c r="B26" s="42">
        <f>SUM(calc!C$3:C107)</f>
        <v>2485212.6200825335</v>
      </c>
      <c r="C26" s="20">
        <f>B26-B24</f>
        <v>21.558973278850317</v>
      </c>
      <c r="D26" s="22">
        <f>calc!B107</f>
        <v>6514787.4171038726</v>
      </c>
      <c r="E26" t="s">
        <v>34</v>
      </c>
      <c r="G26" s="19">
        <f>SUM(calc!AC$3:AC107)</f>
        <v>921755.97772666358</v>
      </c>
      <c r="H26" s="20">
        <f>G26-G24</f>
        <v>0</v>
      </c>
      <c r="I26" s="22">
        <f>calc!AB107</f>
        <v>0</v>
      </c>
      <c r="J26" s="48"/>
      <c r="K26" s="48"/>
      <c r="O26" s="43">
        <f>SUM(calc!BC$3:BC107)</f>
        <v>959549.24052224937</v>
      </c>
      <c r="P26" s="37">
        <f>O26-O24</f>
        <v>0</v>
      </c>
      <c r="Q26" s="36">
        <f>calc!BB107</f>
        <v>0</v>
      </c>
    </row>
    <row r="27" spans="1:21" x14ac:dyDescent="0.3">
      <c r="A27" s="12" t="s">
        <v>23</v>
      </c>
      <c r="C27" s="9"/>
      <c r="M27" s="6" t="s">
        <v>18</v>
      </c>
      <c r="O27" s="34"/>
      <c r="P27" s="34"/>
      <c r="Q27" s="34"/>
      <c r="S27" s="6"/>
    </row>
    <row r="28" spans="1:21" x14ac:dyDescent="0.3">
      <c r="A28" s="12"/>
      <c r="F28" t="s">
        <v>17</v>
      </c>
      <c r="G28" s="8">
        <f>VLOOKUP(1,calc!Z3:AA159,2,FALSE)</f>
        <v>29</v>
      </c>
      <c r="H28" t="s">
        <v>42</v>
      </c>
      <c r="M28" s="1">
        <v>100</v>
      </c>
      <c r="N28" s="30" t="s">
        <v>17</v>
      </c>
      <c r="O28" s="44">
        <f>VLOOKUP(1,calc!AZ3:BA159,2,FALSE)</f>
        <v>33</v>
      </c>
      <c r="P28" s="34" t="s">
        <v>42</v>
      </c>
      <c r="Q28" s="34"/>
      <c r="S28" s="29">
        <f>M28</f>
        <v>100</v>
      </c>
    </row>
    <row r="29" spans="1:21" x14ac:dyDescent="0.3">
      <c r="A29" s="25" t="s">
        <v>34</v>
      </c>
      <c r="B29" t="s">
        <v>35</v>
      </c>
      <c r="O29" s="34"/>
      <c r="P29" s="34"/>
      <c r="Q29" s="34"/>
    </row>
    <row r="30" spans="1:21" x14ac:dyDescent="0.3">
      <c r="B30" t="s">
        <v>36</v>
      </c>
      <c r="G30" s="19">
        <f>G28*L15/2+(G28-3)*L15/2</f>
        <v>5500000</v>
      </c>
      <c r="H30" t="s">
        <v>43</v>
      </c>
      <c r="I30" s="8">
        <f>G28</f>
        <v>29</v>
      </c>
      <c r="J30" t="s">
        <v>20</v>
      </c>
      <c r="O30" s="43">
        <f>L15*O28</f>
        <v>6600000</v>
      </c>
      <c r="P30" s="34" t="s">
        <v>63</v>
      </c>
      <c r="Q30" s="44">
        <f>O28</f>
        <v>33</v>
      </c>
      <c r="R30" t="s">
        <v>20</v>
      </c>
    </row>
    <row r="31" spans="1:21" x14ac:dyDescent="0.3">
      <c r="B31" t="s">
        <v>38</v>
      </c>
    </row>
    <row r="32" spans="1:21" x14ac:dyDescent="0.3">
      <c r="B32" t="s">
        <v>37</v>
      </c>
      <c r="G32" t="s">
        <v>78</v>
      </c>
      <c r="J32" s="31" t="s">
        <v>80</v>
      </c>
      <c r="K32" t="s">
        <v>81</v>
      </c>
      <c r="Q32" t="s">
        <v>78</v>
      </c>
      <c r="T32" s="31" t="s">
        <v>80</v>
      </c>
      <c r="U32" t="s">
        <v>81</v>
      </c>
    </row>
    <row r="34" spans="1:26" s="12" customFormat="1" x14ac:dyDescent="0.3">
      <c r="A34" s="45"/>
      <c r="B34" s="45"/>
      <c r="C34" s="45"/>
      <c r="D34" s="45"/>
      <c r="E34" s="45"/>
      <c r="F34" s="45"/>
      <c r="V34" s="45"/>
      <c r="W34" s="45"/>
      <c r="X34" s="45"/>
      <c r="Y34" s="45"/>
      <c r="Z34" s="45"/>
    </row>
    <row r="35" spans="1:26" x14ac:dyDescent="0.3">
      <c r="G35" s="46" t="s">
        <v>79</v>
      </c>
      <c r="H35" s="45"/>
      <c r="I35" s="45"/>
      <c r="J35" s="31" t="s">
        <v>80</v>
      </c>
      <c r="K35" t="s">
        <v>81</v>
      </c>
      <c r="P35" s="45"/>
      <c r="Q35" s="46" t="s">
        <v>79</v>
      </c>
      <c r="R35" s="45"/>
      <c r="S35" s="12"/>
      <c r="T35" s="31" t="s">
        <v>80</v>
      </c>
      <c r="U35" t="s">
        <v>81</v>
      </c>
    </row>
    <row r="53" spans="23:25" x14ac:dyDescent="0.3">
      <c r="W53" s="26"/>
      <c r="X53" s="26"/>
      <c r="Y53" s="26"/>
    </row>
    <row r="54" spans="23:25" x14ac:dyDescent="0.3">
      <c r="W54" s="26"/>
      <c r="X54" s="26"/>
      <c r="Y54" s="26"/>
    </row>
  </sheetData>
  <mergeCells count="8">
    <mergeCell ref="N1:O2"/>
    <mergeCell ref="O15:P16"/>
    <mergeCell ref="O18:P18"/>
    <mergeCell ref="B15:C16"/>
    <mergeCell ref="G15:H16"/>
    <mergeCell ref="L15:L16"/>
    <mergeCell ref="B18:C18"/>
    <mergeCell ref="G18:H18"/>
  </mergeCells>
  <pageMargins left="0.19685039370078741" right="0.19685039370078741" top="0.74803149606299213" bottom="0.74803149606299213" header="0.31496062992125984" footer="0.31496062992125984"/>
  <pageSetup paperSize="9" scale="57" orientation="landscape" verticalDpi="0" r:id="rId6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535"/>
  <sheetViews>
    <sheetView topLeftCell="J1" zoomScale="75" zoomScaleNormal="75" workbookViewId="0">
      <selection activeCell="J1" sqref="J1"/>
    </sheetView>
  </sheetViews>
  <sheetFormatPr defaultRowHeight="14.4" x14ac:dyDescent="0.3"/>
  <cols>
    <col min="1" max="1" width="4.33203125" style="60" bestFit="1" customWidth="1"/>
    <col min="2" max="2" width="11" style="62" customWidth="1"/>
    <col min="3" max="3" width="10" style="62" customWidth="1"/>
    <col min="4" max="4" width="11.21875" style="62" customWidth="1"/>
    <col min="5" max="5" width="11" style="62" customWidth="1"/>
    <col min="6" max="7" width="9.109375" style="62" customWidth="1"/>
    <col min="8" max="8" width="8.5546875" style="62" bestFit="1" customWidth="1"/>
    <col min="9" max="11" width="8.5546875" style="62" customWidth="1"/>
    <col min="12" max="12" width="11.109375" style="60" customWidth="1"/>
    <col min="13" max="13" width="9.44140625" style="60" bestFit="1" customWidth="1"/>
    <col min="14" max="14" width="6.33203125" style="60" customWidth="1"/>
    <col min="15" max="15" width="4.33203125" style="60" bestFit="1" customWidth="1"/>
    <col min="16" max="16" width="8.88671875" style="60"/>
    <col min="17" max="17" width="13" style="60" customWidth="1"/>
    <col min="18" max="18" width="9.44140625" style="60" bestFit="1" customWidth="1"/>
    <col min="19" max="26" width="1.77734375" style="60" customWidth="1"/>
    <col min="27" max="27" width="4.33203125" style="60" bestFit="1" customWidth="1"/>
    <col min="28" max="28" width="10.77734375" style="62" bestFit="1" customWidth="1"/>
    <col min="29" max="30" width="9.77734375" style="62" customWidth="1"/>
    <col min="31" max="31" width="11.44140625" style="62" customWidth="1"/>
    <col min="32" max="32" width="9" style="62" customWidth="1"/>
    <col min="33" max="33" width="9.33203125" style="62" customWidth="1"/>
    <col min="34" max="34" width="9.109375" style="62" bestFit="1" customWidth="1"/>
    <col min="35" max="36" width="8.5546875" style="62" customWidth="1"/>
    <col min="37" max="37" width="10.109375" style="62" customWidth="1"/>
    <col min="38" max="38" width="13.44140625" style="60" bestFit="1" customWidth="1"/>
    <col min="39" max="39" width="11.109375" style="60" customWidth="1"/>
    <col min="40" max="40" width="7.5546875" style="60" bestFit="1" customWidth="1"/>
    <col min="41" max="41" width="4.33203125" style="60" bestFit="1" customWidth="1"/>
    <col min="42" max="42" width="11.44140625" style="60" customWidth="1"/>
    <col min="43" max="43" width="5.5546875" style="60" customWidth="1"/>
    <col min="44" max="44" width="5.33203125" style="60" customWidth="1"/>
    <col min="45" max="45" width="5.5546875" style="60" customWidth="1"/>
    <col min="46" max="46" width="5.33203125" style="60" customWidth="1"/>
    <col min="47" max="47" width="5.5546875" style="60" customWidth="1"/>
    <col min="48" max="48" width="5.33203125" style="60" customWidth="1"/>
    <col min="49" max="50" width="5.5546875" style="60" customWidth="1"/>
    <col min="51" max="51" width="5" style="60" customWidth="1"/>
    <col min="52" max="52" width="1.77734375" style="60" customWidth="1"/>
    <col min="53" max="53" width="4.33203125" style="60" bestFit="1" customWidth="1"/>
    <col min="54" max="54" width="10.77734375" style="62" bestFit="1" customWidth="1"/>
    <col min="55" max="56" width="9.77734375" style="62" customWidth="1"/>
    <col min="57" max="57" width="11.44140625" style="62" customWidth="1"/>
    <col min="58" max="58" width="9" style="62" customWidth="1"/>
    <col min="59" max="59" width="9.33203125" style="62" customWidth="1"/>
    <col min="60" max="60" width="9.109375" style="62" bestFit="1" customWidth="1"/>
    <col min="61" max="62" width="8.5546875" style="62" customWidth="1"/>
    <col min="63" max="63" width="10.109375" style="62" customWidth="1"/>
    <col min="64" max="64" width="10.77734375" style="60" bestFit="1" customWidth="1"/>
    <col min="65" max="65" width="11.33203125" style="60" customWidth="1"/>
    <col min="66" max="66" width="7.5546875" style="60" bestFit="1" customWidth="1"/>
    <col min="67" max="67" width="4.33203125" style="60" bestFit="1" customWidth="1"/>
    <col min="68" max="68" width="12.21875" style="60" customWidth="1"/>
    <col min="69" max="72" width="8.88671875" style="60"/>
    <col min="73" max="73" width="15" style="60" customWidth="1"/>
    <col min="74" max="75" width="8.88671875" style="60"/>
    <col min="76" max="76" width="2.33203125" style="60" customWidth="1"/>
    <col min="77" max="77" width="9.77734375" style="60" bestFit="1" customWidth="1"/>
    <col min="78" max="79" width="8.88671875" style="60"/>
    <col min="80" max="80" width="2.33203125" style="60" customWidth="1"/>
    <col min="81" max="81" width="9.77734375" style="60" bestFit="1" customWidth="1"/>
    <col min="82" max="16384" width="8.88671875" style="60"/>
  </cols>
  <sheetData>
    <row r="1" spans="1:68" ht="39.6" x14ac:dyDescent="0.3">
      <c r="A1" s="60" t="s">
        <v>23</v>
      </c>
      <c r="B1" s="61"/>
      <c r="C1" s="61">
        <f>SUM(C3:C107)</f>
        <v>2485212.6200825335</v>
      </c>
      <c r="D1" s="61"/>
      <c r="E1" s="61">
        <f>SUM(C3:C159)</f>
        <v>2485212.6200825335</v>
      </c>
      <c r="AB1" s="61"/>
      <c r="AC1" s="61">
        <f>SUM(AC3:AC107)</f>
        <v>921755.97772666358</v>
      </c>
      <c r="AD1" s="61"/>
      <c r="AE1" s="61">
        <f>SUM(AC3:AC159)</f>
        <v>921755.97772666358</v>
      </c>
      <c r="AH1" s="61">
        <f>mod!L15</f>
        <v>200000</v>
      </c>
      <c r="AI1" s="63">
        <f>mod!O7</f>
        <v>0.52</v>
      </c>
      <c r="AJ1" s="63">
        <f>mod!O9</f>
        <v>0.94599999999999995</v>
      </c>
      <c r="AK1" s="63"/>
      <c r="AL1" s="64"/>
      <c r="AM1" s="61">
        <f>SUM(AG3:AH159)</f>
        <v>17700000</v>
      </c>
      <c r="AP1" s="64" t="s">
        <v>11</v>
      </c>
      <c r="AQ1" s="65" t="s">
        <v>56</v>
      </c>
      <c r="AR1" s="65" t="s">
        <v>57</v>
      </c>
      <c r="AS1" s="65" t="s">
        <v>58</v>
      </c>
      <c r="AT1" s="65" t="s">
        <v>59</v>
      </c>
      <c r="AU1" s="65" t="s">
        <v>56</v>
      </c>
      <c r="AV1" s="65" t="s">
        <v>57</v>
      </c>
      <c r="AW1" s="65" t="s">
        <v>58</v>
      </c>
      <c r="AX1" s="65" t="s">
        <v>59</v>
      </c>
      <c r="BB1" s="61"/>
      <c r="BC1" s="61">
        <f>SUM(BC3:BC107)</f>
        <v>959549.24052224937</v>
      </c>
      <c r="BD1" s="61"/>
      <c r="BE1" s="61">
        <f>SUM(BC3:BC159)</f>
        <v>959549.24052224937</v>
      </c>
      <c r="BH1" s="61">
        <f>mod!AL15</f>
        <v>0</v>
      </c>
      <c r="BI1" s="63">
        <f>mod!O7</f>
        <v>0.52</v>
      </c>
      <c r="BJ1" s="63">
        <f>mod!O9</f>
        <v>0.94599999999999995</v>
      </c>
      <c r="BK1" s="63"/>
      <c r="BL1" s="64"/>
      <c r="BM1" s="61">
        <f>SUM(BG3:BH159)</f>
        <v>15800000</v>
      </c>
      <c r="BP1" s="64" t="s">
        <v>11</v>
      </c>
    </row>
    <row r="2" spans="1:68" ht="43.2" x14ac:dyDescent="0.3">
      <c r="A2" s="66" t="s">
        <v>4</v>
      </c>
      <c r="B2" s="67" t="s">
        <v>2</v>
      </c>
      <c r="C2" s="67" t="s">
        <v>24</v>
      </c>
      <c r="D2" s="67" t="s">
        <v>47</v>
      </c>
      <c r="E2" s="67" t="s">
        <v>3</v>
      </c>
      <c r="F2" s="67" t="s">
        <v>12</v>
      </c>
      <c r="G2" s="67" t="s">
        <v>13</v>
      </c>
      <c r="H2" s="67" t="s">
        <v>0</v>
      </c>
      <c r="I2" s="67" t="s">
        <v>45</v>
      </c>
      <c r="J2" s="67" t="s">
        <v>46</v>
      </c>
      <c r="K2" s="67"/>
      <c r="L2" s="67" t="s">
        <v>7</v>
      </c>
      <c r="M2" s="67" t="s">
        <v>9</v>
      </c>
      <c r="N2" s="67" t="s">
        <v>10</v>
      </c>
      <c r="O2" s="66" t="s">
        <v>4</v>
      </c>
      <c r="P2" s="66"/>
      <c r="Q2" s="66"/>
      <c r="R2" s="66"/>
      <c r="T2" s="66"/>
      <c r="U2" s="66"/>
      <c r="V2" s="66"/>
      <c r="W2" s="66"/>
      <c r="X2" s="66"/>
      <c r="Y2" s="68">
        <f>IF(mod!$K$32="SI",1,0)</f>
        <v>0</v>
      </c>
      <c r="Z2" s="66"/>
      <c r="AA2" s="66" t="s">
        <v>4</v>
      </c>
      <c r="AB2" s="67" t="s">
        <v>53</v>
      </c>
      <c r="AC2" s="67" t="s">
        <v>24</v>
      </c>
      <c r="AD2" s="67" t="s">
        <v>54</v>
      </c>
      <c r="AE2" s="67" t="s">
        <v>3</v>
      </c>
      <c r="AF2" s="67" t="s">
        <v>12</v>
      </c>
      <c r="AG2" s="67" t="s">
        <v>13</v>
      </c>
      <c r="AH2" s="67" t="s">
        <v>0</v>
      </c>
      <c r="AI2" s="67" t="s">
        <v>50</v>
      </c>
      <c r="AJ2" s="67" t="s">
        <v>51</v>
      </c>
      <c r="AK2" s="67" t="s">
        <v>55</v>
      </c>
      <c r="AL2" s="67" t="s">
        <v>7</v>
      </c>
      <c r="AM2" s="67" t="s">
        <v>9</v>
      </c>
      <c r="AN2" s="67" t="s">
        <v>10</v>
      </c>
      <c r="AO2" s="66" t="s">
        <v>4</v>
      </c>
      <c r="AP2" s="66"/>
      <c r="AQ2" s="69">
        <v>0.52</v>
      </c>
      <c r="AR2" s="69">
        <v>0.92100000000000004</v>
      </c>
      <c r="AS2" s="69">
        <v>0.64100000000000001</v>
      </c>
      <c r="AT2" s="69">
        <v>0.876</v>
      </c>
      <c r="AU2" s="69">
        <v>0.94599999999999995</v>
      </c>
      <c r="AV2" s="69">
        <v>0.94099999999999995</v>
      </c>
      <c r="AW2" s="69">
        <v>0.70399999999999996</v>
      </c>
      <c r="AX2" s="69">
        <v>0.91100000000000003</v>
      </c>
      <c r="AY2" s="68">
        <f>IF(mod!$U$32="SI",1,0)</f>
        <v>0</v>
      </c>
      <c r="AZ2" s="66"/>
      <c r="BA2" s="66" t="s">
        <v>4</v>
      </c>
      <c r="BB2" s="67" t="s">
        <v>53</v>
      </c>
      <c r="BC2" s="67" t="s">
        <v>24</v>
      </c>
      <c r="BD2" s="67" t="s">
        <v>54</v>
      </c>
      <c r="BE2" s="67" t="s">
        <v>3</v>
      </c>
      <c r="BF2" s="67" t="s">
        <v>12</v>
      </c>
      <c r="BG2" s="67" t="s">
        <v>13</v>
      </c>
      <c r="BH2" s="67" t="s">
        <v>0</v>
      </c>
      <c r="BI2" s="67" t="s">
        <v>50</v>
      </c>
      <c r="BJ2" s="67" t="s">
        <v>51</v>
      </c>
      <c r="BK2" s="67" t="s">
        <v>55</v>
      </c>
      <c r="BL2" s="67" t="s">
        <v>7</v>
      </c>
      <c r="BM2" s="67" t="s">
        <v>9</v>
      </c>
      <c r="BN2" s="67" t="s">
        <v>10</v>
      </c>
      <c r="BO2" s="66" t="s">
        <v>4</v>
      </c>
      <c r="BP2" s="66"/>
    </row>
    <row r="3" spans="1:68" x14ac:dyDescent="0.3">
      <c r="A3" s="60">
        <v>0</v>
      </c>
      <c r="B3" s="62">
        <f>mod!$B$3</f>
        <v>9000000</v>
      </c>
      <c r="C3" s="62">
        <f>mod!$B$5</f>
        <v>35000</v>
      </c>
      <c r="D3" s="62">
        <f>SUM(C$3:C3)</f>
        <v>35000</v>
      </c>
      <c r="E3" s="62">
        <v>0</v>
      </c>
      <c r="F3" s="61">
        <v>0</v>
      </c>
      <c r="G3" s="61">
        <v>0</v>
      </c>
      <c r="H3" s="61">
        <v>0</v>
      </c>
      <c r="I3" s="61">
        <v>0</v>
      </c>
      <c r="J3" s="61">
        <v>0</v>
      </c>
      <c r="K3" s="61">
        <v>0</v>
      </c>
      <c r="L3" s="62">
        <f>B3-C3</f>
        <v>8965000</v>
      </c>
      <c r="M3" s="70">
        <f>1-L3/$B$3</f>
        <v>3.8888888888889417E-3</v>
      </c>
      <c r="N3" s="71">
        <f>AN3</f>
        <v>1.1499999999999999</v>
      </c>
      <c r="O3" s="60">
        <v>0</v>
      </c>
      <c r="Z3" s="60">
        <f>IF(AC3&gt;mod!$M$28,Z2,1)</f>
        <v>0</v>
      </c>
      <c r="AA3" s="60">
        <v>0</v>
      </c>
      <c r="AB3" s="62">
        <f>B3</f>
        <v>9000000</v>
      </c>
      <c r="AC3" s="62">
        <f>C3</f>
        <v>35000</v>
      </c>
      <c r="AD3" s="62">
        <f>SUM(AC$3:AC3)</f>
        <v>35000</v>
      </c>
      <c r="AE3" s="62">
        <v>0</v>
      </c>
      <c r="AF3" s="62">
        <f>AH$1/2</f>
        <v>100000</v>
      </c>
      <c r="AG3" s="62">
        <v>0</v>
      </c>
      <c r="AH3" s="62">
        <f>AF3+AG3</f>
        <v>100000</v>
      </c>
      <c r="AI3" s="61">
        <f>AF3*HLOOKUP(mod!$O$3,calc!$AQ$1:$AT$107,$AA3+3,FALSE)*HLOOKUP(mod!$O$3,calc!$AQ$1:$AT$107,2,FALSE)</f>
        <v>0</v>
      </c>
      <c r="AJ3" s="61">
        <f>AG3*HLOOKUP(mod!$O$3,calc!$AU$1:$AX$107,$AA3+3,FALSE)*HLOOKUP(mod!$O$3,calc!$AU$1:$AX$107,2,FALSE)</f>
        <v>0</v>
      </c>
      <c r="AK3" s="61">
        <f>SUM(AI$3:AJ3)</f>
        <v>0</v>
      </c>
      <c r="AL3" s="62">
        <f>AB3-AC3-AI3-AJ3</f>
        <v>8965000</v>
      </c>
      <c r="AM3" s="70">
        <f>1-AL3/$B$3</f>
        <v>3.8888888888889417E-3</v>
      </c>
      <c r="AN3" s="71">
        <f>IF(SUM(Z$3:Z3)*Y$5=0,$Q$4,3)</f>
        <v>1.1499999999999999</v>
      </c>
      <c r="AO3" s="60">
        <v>0</v>
      </c>
      <c r="AP3" s="62">
        <f>SUM(AF$3:AG3)</f>
        <v>100000</v>
      </c>
      <c r="AQ3" s="72">
        <v>0</v>
      </c>
      <c r="AR3" s="72">
        <v>0</v>
      </c>
      <c r="AS3" s="72">
        <v>0</v>
      </c>
      <c r="AT3" s="72">
        <v>0</v>
      </c>
      <c r="AU3" s="72">
        <v>0</v>
      </c>
      <c r="AV3" s="72">
        <v>0</v>
      </c>
      <c r="AW3" s="72">
        <v>0</v>
      </c>
      <c r="AX3" s="72">
        <v>0</v>
      </c>
      <c r="AZ3" s="60">
        <f>IF(BC3&lt;mod!$M$28,1,0)</f>
        <v>0</v>
      </c>
      <c r="BA3" s="60">
        <v>0</v>
      </c>
      <c r="BB3" s="62">
        <f>AB3</f>
        <v>9000000</v>
      </c>
      <c r="BC3" s="62">
        <f>AC3</f>
        <v>35000</v>
      </c>
      <c r="BD3" s="62">
        <f>SUM(BC$3:BC3)</f>
        <v>35000</v>
      </c>
      <c r="BE3" s="62">
        <v>0</v>
      </c>
      <c r="BF3" s="62">
        <f>mod!$L$15</f>
        <v>200000</v>
      </c>
      <c r="BG3" s="62">
        <v>0</v>
      </c>
      <c r="BH3" s="62">
        <f>BF3+BG3</f>
        <v>200000</v>
      </c>
      <c r="BI3" s="61">
        <f>BF3*HLOOKUP(mod!$O$3,calc!$AQ$1:$AT$107,$AA3+3,FALSE)*HLOOKUP(mod!$O$3,calc!$AQ$1:$AT$107,2,FALSE)</f>
        <v>0</v>
      </c>
      <c r="BJ3" s="61">
        <v>0</v>
      </c>
      <c r="BK3" s="61">
        <f>SUM(BI$3:BJ3)</f>
        <v>0</v>
      </c>
      <c r="BL3" s="62">
        <f>BB3-BC3-BI3-BJ3</f>
        <v>8965000</v>
      </c>
      <c r="BM3" s="70">
        <f>1-BL3/$B$3</f>
        <v>3.8888888888889417E-3</v>
      </c>
      <c r="BN3" s="71">
        <f>IF(SUM(AZ$3:AZ3)*AY$5=0,$Q$4,3)</f>
        <v>1.1499999999999999</v>
      </c>
      <c r="BO3" s="60">
        <v>0</v>
      </c>
      <c r="BP3" s="62">
        <f>SUM(BF$3:BG3)</f>
        <v>200000</v>
      </c>
    </row>
    <row r="4" spans="1:68" x14ac:dyDescent="0.3">
      <c r="A4" s="60">
        <v>1</v>
      </c>
      <c r="B4" s="62">
        <f>IF(L3&lt;0,0,L3)</f>
        <v>8965000</v>
      </c>
      <c r="C4" s="62">
        <f>IF(C3*N3*B4/B$3&lt;B4,C3*N3*B4/B$3,B4)</f>
        <v>40093.472222222219</v>
      </c>
      <c r="D4" s="62">
        <f>SUM(C$3:C4)</f>
        <v>75093.472222222219</v>
      </c>
      <c r="E4" s="62">
        <v>0</v>
      </c>
      <c r="F4" s="61">
        <v>0</v>
      </c>
      <c r="G4" s="61">
        <v>0</v>
      </c>
      <c r="H4" s="61">
        <v>0</v>
      </c>
      <c r="I4" s="61">
        <v>0</v>
      </c>
      <c r="J4" s="61">
        <v>0</v>
      </c>
      <c r="K4" s="61">
        <v>0</v>
      </c>
      <c r="L4" s="62">
        <f t="shared" ref="L4:L67" si="0">B4-C4</f>
        <v>8924906.527777778</v>
      </c>
      <c r="M4" s="70">
        <f t="shared" ref="M4:M29" si="1">1-L4/$B$3</f>
        <v>8.3437191358024521E-3</v>
      </c>
      <c r="N4" s="71">
        <f t="shared" ref="N4:N67" si="2">AN4</f>
        <v>1.1499999999999999</v>
      </c>
      <c r="O4" s="60">
        <v>1</v>
      </c>
      <c r="P4" s="64" t="s">
        <v>15</v>
      </c>
      <c r="Q4" s="64">
        <f>mod!B7</f>
        <v>1.1499999999999999</v>
      </c>
      <c r="Z4" s="60">
        <f>IF(AC4&gt;mod!$M$28,Z3,1)</f>
        <v>0</v>
      </c>
      <c r="AA4" s="60">
        <v>1</v>
      </c>
      <c r="AB4" s="62">
        <f>IF(AL3&lt;0,0,AL3)</f>
        <v>8965000</v>
      </c>
      <c r="AC4" s="62">
        <f>IF(AC3*AN3*AB4/AB$3&lt;AB4,AC3*AN3*AB4/AB$3,AB4)</f>
        <v>40093.472222222219</v>
      </c>
      <c r="AD4" s="62">
        <f>SUM(AC$3:AC4)</f>
        <v>75093.472222222219</v>
      </c>
      <c r="AE4" s="62">
        <v>0</v>
      </c>
      <c r="AF4" s="62">
        <f>IF(AL3&lt;0,0,IF(Z4*$Y$2=1,0,AF3))</f>
        <v>100000</v>
      </c>
      <c r="AG4" s="62">
        <v>0</v>
      </c>
      <c r="AH4" s="62">
        <f t="shared" ref="AH4:AH35" si="3">AF4+AG4</f>
        <v>100000</v>
      </c>
      <c r="AI4" s="61">
        <f>AF4*HLOOKUP(mod!$O$3,calc!$AQ$1:$AT$107,AA4+3,FALSE)*HLOOKUP(mod!$O$3,calc!$AQ$1:$AT$107,2,FALSE)</f>
        <v>52000</v>
      </c>
      <c r="AJ4" s="61">
        <f>AG4*HLOOKUP(mod!$O$3,calc!$AU$1:$AX$107,$AA4+3,FALSE)*HLOOKUP(mod!$O$3,calc!$AU$1:$AX$107,2,FALSE)</f>
        <v>0</v>
      </c>
      <c r="AK4" s="61">
        <f>SUM(AI$3:AJ4)</f>
        <v>52000</v>
      </c>
      <c r="AL4" s="62">
        <f t="shared" ref="AL4:AL67" si="4">AB4-AC4-AI4-AJ4</f>
        <v>8872906.527777778</v>
      </c>
      <c r="AM4" s="70">
        <f t="shared" ref="AM4:AM6" si="5">1-AL4/$B$3</f>
        <v>1.4121496913580223E-2</v>
      </c>
      <c r="AN4" s="71">
        <f>IF(SUM(Z$3:Z4)*Y$5=0,$Q$4,3)</f>
        <v>1.1499999999999999</v>
      </c>
      <c r="AO4" s="60">
        <v>1</v>
      </c>
      <c r="AP4" s="62">
        <f>SUM(AF$3:AG4)</f>
        <v>200000</v>
      </c>
      <c r="AQ4" s="72">
        <v>1</v>
      </c>
      <c r="AR4" s="72">
        <v>0</v>
      </c>
      <c r="AS4" s="72">
        <v>1</v>
      </c>
      <c r="AT4" s="72">
        <v>0</v>
      </c>
      <c r="AU4" s="72">
        <v>0</v>
      </c>
      <c r="AV4" s="72">
        <v>0</v>
      </c>
      <c r="AW4" s="72">
        <v>0</v>
      </c>
      <c r="AX4" s="72">
        <v>0</v>
      </c>
      <c r="AZ4" s="60">
        <f>IF(BC4&lt;mod!$M$28,1,0)</f>
        <v>0</v>
      </c>
      <c r="BA4" s="60">
        <v>1</v>
      </c>
      <c r="BB4" s="62">
        <f>IF(BL3&lt;0,0,BL3)</f>
        <v>8965000</v>
      </c>
      <c r="BC4" s="62">
        <f>IF(BC3*BN3*BB4/BB$3&lt;BB4,BC3*BN3*BB4/BB$3,BB4)</f>
        <v>40093.472222222219</v>
      </c>
      <c r="BD4" s="62">
        <f>SUM(BC$3:BC4)</f>
        <v>75093.472222222219</v>
      </c>
      <c r="BE4" s="62">
        <v>0</v>
      </c>
      <c r="BF4" s="62">
        <f>IF(BL3&lt;0,0,IF(AZ4*$AY$2=1,0,BF3))</f>
        <v>200000</v>
      </c>
      <c r="BG4" s="62">
        <v>0</v>
      </c>
      <c r="BH4" s="62">
        <f t="shared" ref="BH4:BH67" si="6">BF4+BG4</f>
        <v>200000</v>
      </c>
      <c r="BI4" s="61">
        <f>BF4*HLOOKUP(mod!$O$3,calc!$AQ$1:$AT$107,$AA4+3,FALSE)*HLOOKUP(mod!$O$3,calc!$AQ$1:$AT$107,2,FALSE)</f>
        <v>104000</v>
      </c>
      <c r="BJ4" s="61">
        <v>0</v>
      </c>
      <c r="BK4" s="61">
        <f>SUM(BI$3:BJ4)</f>
        <v>104000</v>
      </c>
      <c r="BL4" s="62">
        <f t="shared" ref="BL4:BL67" si="7">BB4-BC4-BI4-BJ4</f>
        <v>8820906.527777778</v>
      </c>
      <c r="BM4" s="70">
        <f t="shared" ref="BM4:BM67" si="8">1-BL4/$B$3</f>
        <v>1.9899274691357993E-2</v>
      </c>
      <c r="BN4" s="71">
        <f>IF(SUM(AZ$3:AZ4)*AY$5=0,$Q$4,3)</f>
        <v>1.1499999999999999</v>
      </c>
      <c r="BO4" s="60">
        <v>1</v>
      </c>
      <c r="BP4" s="62">
        <f>SUM(BF$3:BG4)</f>
        <v>400000</v>
      </c>
    </row>
    <row r="5" spans="1:68" x14ac:dyDescent="0.3">
      <c r="A5" s="60">
        <v>2</v>
      </c>
      <c r="B5" s="62">
        <f t="shared" ref="B5:B68" si="9">IF(L4&lt;0,0,L4)</f>
        <v>8924906.527777778</v>
      </c>
      <c r="C5" s="62">
        <f t="shared" ref="C5:C68" si="10">IF(C4*N4*B5/B$3&lt;B5,C4*N4*B5/B$3,B5)</f>
        <v>45722.785083444032</v>
      </c>
      <c r="D5" s="62">
        <f>SUM(C$3:C5)</f>
        <v>120816.25730566625</v>
      </c>
      <c r="E5" s="62">
        <v>0</v>
      </c>
      <c r="F5" s="61">
        <v>0</v>
      </c>
      <c r="G5" s="61">
        <v>0</v>
      </c>
      <c r="H5" s="61">
        <v>0</v>
      </c>
      <c r="I5" s="61">
        <v>0</v>
      </c>
      <c r="J5" s="61">
        <v>0</v>
      </c>
      <c r="K5" s="61">
        <v>0</v>
      </c>
      <c r="L5" s="62">
        <f t="shared" si="0"/>
        <v>8879183.7426943332</v>
      </c>
      <c r="M5" s="70">
        <f t="shared" si="1"/>
        <v>1.3424028589518522E-2</v>
      </c>
      <c r="N5" s="71">
        <f t="shared" si="2"/>
        <v>1.1499999999999999</v>
      </c>
      <c r="O5" s="60">
        <v>2</v>
      </c>
      <c r="P5" s="64">
        <v>1</v>
      </c>
      <c r="Q5" s="60" t="s">
        <v>5</v>
      </c>
      <c r="Y5" s="68">
        <f>IF(mod!$K$35="SI",1,0)</f>
        <v>0</v>
      </c>
      <c r="Z5" s="60">
        <f>IF(AC5&gt;mod!$M$28,Z4,1)</f>
        <v>0</v>
      </c>
      <c r="AA5" s="60">
        <v>2</v>
      </c>
      <c r="AB5" s="62">
        <f t="shared" ref="AB5:AB68" si="11">IF(AL4&lt;0,0,AL4)</f>
        <v>8872906.527777778</v>
      </c>
      <c r="AC5" s="62">
        <f t="shared" ref="AC5:AC68" si="12">IF(AC4*AN4*AB5/AB$3&lt;AB5,AC4*AN4*AB5/AB$3,AB5)</f>
        <v>45456.386234678597</v>
      </c>
      <c r="AD5" s="62">
        <f>SUM(AC$3:AC5)</f>
        <v>120549.85845690081</v>
      </c>
      <c r="AE5" s="62">
        <v>0</v>
      </c>
      <c r="AF5" s="62">
        <f t="shared" ref="AF5:AF68" si="13">IF(AL4&lt;0,0,IF(Z5*$Y$2=1,0,AF4))</f>
        <v>100000</v>
      </c>
      <c r="AG5" s="62">
        <v>0</v>
      </c>
      <c r="AH5" s="62">
        <f t="shared" si="3"/>
        <v>100000</v>
      </c>
      <c r="AI5" s="61">
        <f>AF5*HLOOKUP(mod!$O$3,calc!$AQ$1:$AT$107,AA5+3,FALSE)*HLOOKUP(mod!$O$3,calc!$AQ$1:$AT$107,2,FALSE)</f>
        <v>52000</v>
      </c>
      <c r="AJ5" s="61">
        <f>AG5*HLOOKUP(mod!$O$3,calc!$AU$1:$AX$107,$AA5+3,FALSE)*HLOOKUP(mod!$O$3,calc!$AU$1:$AX$107,2,FALSE)</f>
        <v>0</v>
      </c>
      <c r="AK5" s="61">
        <f>SUM(AI$3:AJ5)</f>
        <v>104000</v>
      </c>
      <c r="AL5" s="62">
        <f t="shared" si="4"/>
        <v>8775450.1415430997</v>
      </c>
      <c r="AM5" s="70">
        <f t="shared" si="5"/>
        <v>2.494998427298889E-2</v>
      </c>
      <c r="AN5" s="71">
        <f>IF(SUM(Z$3:Z5)*Y$5=0,$Q$4,3)</f>
        <v>1.1499999999999999</v>
      </c>
      <c r="AO5" s="60">
        <v>2</v>
      </c>
      <c r="AP5" s="62">
        <f>SUM(AF$3:AG5)</f>
        <v>300000</v>
      </c>
      <c r="AQ5" s="72">
        <v>1</v>
      </c>
      <c r="AR5" s="72">
        <v>1</v>
      </c>
      <c r="AS5" s="72">
        <v>1</v>
      </c>
      <c r="AT5" s="72">
        <v>1</v>
      </c>
      <c r="AU5" s="72">
        <v>0</v>
      </c>
      <c r="AV5" s="72">
        <v>0</v>
      </c>
      <c r="AW5" s="72">
        <v>0</v>
      </c>
      <c r="AX5" s="72">
        <v>0</v>
      </c>
      <c r="AY5" s="68">
        <f>IF(mod!$U$35="SI",1,0)</f>
        <v>0</v>
      </c>
      <c r="AZ5" s="60">
        <f>IF(BC5&lt;mod!$M$28,1,0)</f>
        <v>0</v>
      </c>
      <c r="BA5" s="60">
        <v>2</v>
      </c>
      <c r="BB5" s="62">
        <f t="shared" ref="BB5:BB68" si="14">IF(BL4&lt;0,0,BL4)</f>
        <v>8820906.527777778</v>
      </c>
      <c r="BC5" s="62">
        <f t="shared" ref="BC5:BC68" si="15">IF(BC4*BN4*BB5/BB$3&lt;BB5,BC4*BN4*BB5/BB$3,BB5)</f>
        <v>45189.987385913169</v>
      </c>
      <c r="BD5" s="62">
        <f>SUM(BC$3:BC5)</f>
        <v>120283.4596081354</v>
      </c>
      <c r="BE5" s="62">
        <v>0</v>
      </c>
      <c r="BF5" s="62">
        <f t="shared" ref="BF5:BF68" si="16">IF(BL4&lt;0,0,IF(AZ5*$AY$2=1,0,BF4))</f>
        <v>200000</v>
      </c>
      <c r="BG5" s="62">
        <v>0</v>
      </c>
      <c r="BH5" s="62">
        <f t="shared" si="6"/>
        <v>200000</v>
      </c>
      <c r="BI5" s="61">
        <f>BF5*HLOOKUP(mod!$O$3,calc!$AQ$1:$AT$107,$AA5+3,FALSE)*HLOOKUP(mod!$O$3,calc!$AQ$1:$AT$107,2,FALSE)</f>
        <v>104000</v>
      </c>
      <c r="BJ5" s="61">
        <v>0</v>
      </c>
      <c r="BK5" s="61">
        <f>SUM(BI$3:BJ5)</f>
        <v>208000</v>
      </c>
      <c r="BL5" s="62">
        <f t="shared" si="7"/>
        <v>8671716.5403918643</v>
      </c>
      <c r="BM5" s="70">
        <f t="shared" si="8"/>
        <v>3.647593995645948E-2</v>
      </c>
      <c r="BN5" s="71">
        <f>IF(SUM(AZ$3:AZ5)*AY$5=0,$Q$4,3)</f>
        <v>1.1499999999999999</v>
      </c>
      <c r="BO5" s="60">
        <v>2</v>
      </c>
      <c r="BP5" s="62">
        <f>SUM(BF$3:BG5)</f>
        <v>600000</v>
      </c>
    </row>
    <row r="6" spans="1:68" x14ac:dyDescent="0.3">
      <c r="A6" s="60">
        <v>3</v>
      </c>
      <c r="B6" s="62">
        <f t="shared" si="9"/>
        <v>8879183.7426943332</v>
      </c>
      <c r="C6" s="62">
        <f t="shared" si="10"/>
        <v>51875.351275685178</v>
      </c>
      <c r="D6" s="62">
        <f>SUM(C$3:C6)</f>
        <v>172691.60858135144</v>
      </c>
      <c r="E6" s="62">
        <v>0</v>
      </c>
      <c r="F6" s="61">
        <v>0</v>
      </c>
      <c r="G6" s="61">
        <v>0</v>
      </c>
      <c r="H6" s="61">
        <v>0</v>
      </c>
      <c r="I6" s="61">
        <v>0</v>
      </c>
      <c r="J6" s="61">
        <v>0</v>
      </c>
      <c r="K6" s="61">
        <v>0</v>
      </c>
      <c r="L6" s="62">
        <f t="shared" si="0"/>
        <v>8827308.3914186489</v>
      </c>
      <c r="M6" s="70">
        <f t="shared" si="1"/>
        <v>1.9187956509039039E-2</v>
      </c>
      <c r="N6" s="71">
        <f t="shared" si="2"/>
        <v>1.1499999999999999</v>
      </c>
      <c r="O6" s="60">
        <v>3</v>
      </c>
      <c r="P6" s="64">
        <v>4</v>
      </c>
      <c r="Q6" s="60" t="s">
        <v>6</v>
      </c>
      <c r="Z6" s="60">
        <f>IF(AC6&gt;mod!$M$28,Z5,1)</f>
        <v>0</v>
      </c>
      <c r="AA6" s="60">
        <v>3</v>
      </c>
      <c r="AB6" s="62">
        <f t="shared" si="11"/>
        <v>8775450.1415430997</v>
      </c>
      <c r="AC6" s="62">
        <f t="shared" si="12"/>
        <v>50970.587629968919</v>
      </c>
      <c r="AD6" s="62">
        <f>SUM(AC$3:AC6)</f>
        <v>171520.44608686972</v>
      </c>
      <c r="AE6" s="62">
        <v>0</v>
      </c>
      <c r="AF6" s="62">
        <f t="shared" si="13"/>
        <v>100000</v>
      </c>
      <c r="AG6" s="62">
        <f>AF3</f>
        <v>100000</v>
      </c>
      <c r="AH6" s="62">
        <f t="shared" si="3"/>
        <v>200000</v>
      </c>
      <c r="AI6" s="61">
        <f>AF6*HLOOKUP(mod!$O$3,calc!$AQ$1:$AT$107,AA6+3,FALSE)*HLOOKUP(mod!$O$3,calc!$AQ$1:$AT$107,2,FALSE)</f>
        <v>52000</v>
      </c>
      <c r="AJ6" s="61">
        <f>AG6*HLOOKUP(mod!$O$3,calc!$AU$1:$AX$107,$AA6+3,FALSE)*HLOOKUP(mod!$O$3,calc!$AU$1:$AX$107,2,FALSE)</f>
        <v>0</v>
      </c>
      <c r="AK6" s="61">
        <f>SUM(AI$3:AJ6)</f>
        <v>156000</v>
      </c>
      <c r="AL6" s="62">
        <f t="shared" si="4"/>
        <v>8672479.5539131314</v>
      </c>
      <c r="AM6" s="70">
        <f t="shared" si="5"/>
        <v>3.6391160676318757E-2</v>
      </c>
      <c r="AN6" s="71">
        <f>IF(SUM(Z$3:Z6)*Y$5=0,$Q$4,3)</f>
        <v>1.1499999999999999</v>
      </c>
      <c r="AO6" s="60">
        <v>3</v>
      </c>
      <c r="AP6" s="62">
        <f>SUM(AF$3:AG6)</f>
        <v>500000</v>
      </c>
      <c r="AQ6" s="72">
        <v>1</v>
      </c>
      <c r="AR6" s="72">
        <v>1</v>
      </c>
      <c r="AS6" s="72">
        <v>1</v>
      </c>
      <c r="AT6" s="72">
        <v>1</v>
      </c>
      <c r="AU6" s="72">
        <v>0</v>
      </c>
      <c r="AV6" s="72">
        <v>0</v>
      </c>
      <c r="AW6" s="72">
        <v>0</v>
      </c>
      <c r="AX6" s="72">
        <v>0</v>
      </c>
      <c r="AZ6" s="60">
        <f>IF(BC6&lt;mod!$M$28,1,0)</f>
        <v>0</v>
      </c>
      <c r="BA6" s="60">
        <v>3</v>
      </c>
      <c r="BB6" s="62">
        <f t="shared" si="14"/>
        <v>8671716.5403918643</v>
      </c>
      <c r="BC6" s="62">
        <f t="shared" si="15"/>
        <v>50072.886137300142</v>
      </c>
      <c r="BD6" s="62">
        <f>SUM(BC$3:BC6)</f>
        <v>170356.34574543554</v>
      </c>
      <c r="BE6" s="62">
        <v>0</v>
      </c>
      <c r="BF6" s="62">
        <f t="shared" si="16"/>
        <v>200000</v>
      </c>
      <c r="BG6" s="62">
        <v>0</v>
      </c>
      <c r="BH6" s="62">
        <f t="shared" si="6"/>
        <v>200000</v>
      </c>
      <c r="BI6" s="61">
        <f>BF6*HLOOKUP(mod!$O$3,calc!$AQ$1:$AT$107,$AA6+3,FALSE)*HLOOKUP(mod!$O$3,calc!$AQ$1:$AT$107,2,FALSE)</f>
        <v>104000</v>
      </c>
      <c r="BJ6" s="61">
        <v>0</v>
      </c>
      <c r="BK6" s="61">
        <f>SUM(BI$3:BJ6)</f>
        <v>312000</v>
      </c>
      <c r="BL6" s="62">
        <f t="shared" si="7"/>
        <v>8517643.654254565</v>
      </c>
      <c r="BM6" s="70">
        <f t="shared" si="8"/>
        <v>5.3595149527270514E-2</v>
      </c>
      <c r="BN6" s="71">
        <f>IF(SUM(AZ$3:AZ6)*AY$5=0,$Q$4,3)</f>
        <v>1.1499999999999999</v>
      </c>
      <c r="BO6" s="60">
        <v>3</v>
      </c>
      <c r="BP6" s="62">
        <f>SUM(BF$3:BG6)</f>
        <v>800000</v>
      </c>
    </row>
    <row r="7" spans="1:68" x14ac:dyDescent="0.3">
      <c r="A7" s="60">
        <v>4</v>
      </c>
      <c r="B7" s="62">
        <f t="shared" si="9"/>
        <v>8827308.3914186489</v>
      </c>
      <c r="C7" s="62">
        <f t="shared" si="10"/>
        <v>58511.964685243642</v>
      </c>
      <c r="D7" s="62">
        <f>SUM(C$3:C7)</f>
        <v>231203.57326659508</v>
      </c>
      <c r="E7" s="62">
        <f>C3</f>
        <v>35000</v>
      </c>
      <c r="F7" s="61">
        <v>0</v>
      </c>
      <c r="G7" s="61">
        <v>0</v>
      </c>
      <c r="H7" s="61">
        <v>0</v>
      </c>
      <c r="I7" s="61">
        <v>0</v>
      </c>
      <c r="J7" s="61">
        <v>0</v>
      </c>
      <c r="K7" s="61">
        <v>0</v>
      </c>
      <c r="L7" s="62">
        <f t="shared" si="0"/>
        <v>8768796.4267334044</v>
      </c>
      <c r="M7" s="70">
        <f t="shared" si="1"/>
        <v>2.5689285918510607E-2</v>
      </c>
      <c r="N7" s="71">
        <f t="shared" si="2"/>
        <v>1.1499999999999999</v>
      </c>
      <c r="O7" s="60">
        <v>4</v>
      </c>
      <c r="P7" s="73">
        <f>mod!$O$7</f>
        <v>0.52</v>
      </c>
      <c r="Q7" s="60" t="s">
        <v>8</v>
      </c>
      <c r="Z7" s="60">
        <f>IF(AC7&gt;mod!$M$28,Z6,1)</f>
        <v>0</v>
      </c>
      <c r="AA7" s="60">
        <v>4</v>
      </c>
      <c r="AB7" s="62">
        <f t="shared" si="11"/>
        <v>8672479.5539131314</v>
      </c>
      <c r="AC7" s="62">
        <f t="shared" si="12"/>
        <v>56483.06510362438</v>
      </c>
      <c r="AD7" s="62">
        <f>SUM(AC$3:AC7)</f>
        <v>228003.51119049411</v>
      </c>
      <c r="AE7" s="62">
        <f>AC3</f>
        <v>35000</v>
      </c>
      <c r="AF7" s="62">
        <f t="shared" si="13"/>
        <v>100000</v>
      </c>
      <c r="AG7" s="62">
        <f t="shared" ref="AG7:AG70" si="17">AF4</f>
        <v>100000</v>
      </c>
      <c r="AH7" s="62">
        <f t="shared" si="3"/>
        <v>200000</v>
      </c>
      <c r="AI7" s="61">
        <f>AF7*HLOOKUP(mod!$O$3,calc!$AQ$1:$AT$107,AA7+3,FALSE)*HLOOKUP(mod!$O$3,calc!$AQ$1:$AT$107,2,FALSE)</f>
        <v>52000</v>
      </c>
      <c r="AJ7" s="61">
        <f>AG7*HLOOKUP(mod!$O$3,calc!$AU$1:$AX$107,$AA7+3,FALSE)*HLOOKUP(mod!$O$3,calc!$AU$1:$AX$107,2,FALSE)</f>
        <v>94600</v>
      </c>
      <c r="AK7" s="61">
        <f>SUM(AI$3:AJ7)</f>
        <v>302600</v>
      </c>
      <c r="AL7" s="62">
        <f t="shared" si="4"/>
        <v>8469396.4888095073</v>
      </c>
      <c r="AM7" s="70">
        <f t="shared" ref="AM7:AM31" si="18">1-AL7/$B$3</f>
        <v>5.8955945687832467E-2</v>
      </c>
      <c r="AN7" s="71">
        <f>IF(SUM(Z$3:Z7)*Y$5=0,$Q$4,3)</f>
        <v>1.1499999999999999</v>
      </c>
      <c r="AO7" s="60">
        <v>4</v>
      </c>
      <c r="AP7" s="62">
        <f>SUM(AF$3:AG7)</f>
        <v>700000</v>
      </c>
      <c r="AQ7" s="72">
        <v>1</v>
      </c>
      <c r="AR7" s="72">
        <v>1</v>
      </c>
      <c r="AS7" s="72">
        <v>1</v>
      </c>
      <c r="AT7" s="72">
        <v>1</v>
      </c>
      <c r="AU7" s="72">
        <v>1</v>
      </c>
      <c r="AV7" s="72">
        <v>0</v>
      </c>
      <c r="AW7" s="72">
        <v>0</v>
      </c>
      <c r="AX7" s="72">
        <v>1</v>
      </c>
      <c r="AZ7" s="60">
        <f>IF(BC7&lt;mod!$M$28,1,0)</f>
        <v>0</v>
      </c>
      <c r="BA7" s="60">
        <v>4</v>
      </c>
      <c r="BB7" s="62">
        <f t="shared" si="14"/>
        <v>8517643.654254565</v>
      </c>
      <c r="BC7" s="62">
        <f t="shared" si="15"/>
        <v>54497.605665135983</v>
      </c>
      <c r="BD7" s="62">
        <f>SUM(BC$3:BC7)</f>
        <v>224853.95141057152</v>
      </c>
      <c r="BE7" s="62">
        <f>BC3</f>
        <v>35000</v>
      </c>
      <c r="BF7" s="62">
        <f t="shared" si="16"/>
        <v>200000</v>
      </c>
      <c r="BG7" s="62">
        <v>0</v>
      </c>
      <c r="BH7" s="62">
        <f t="shared" si="6"/>
        <v>200000</v>
      </c>
      <c r="BI7" s="61">
        <f>BF7*HLOOKUP(mod!$O$3,calc!$AQ$1:$AT$107,$AA7+3,FALSE)*HLOOKUP(mod!$O$3,calc!$AQ$1:$AT$107,2,FALSE)</f>
        <v>104000</v>
      </c>
      <c r="BJ7" s="61">
        <v>0</v>
      </c>
      <c r="BK7" s="61">
        <f>SUM(BI$3:BJ7)</f>
        <v>416000</v>
      </c>
      <c r="BL7" s="62">
        <f t="shared" si="7"/>
        <v>8359146.0485894289</v>
      </c>
      <c r="BM7" s="70">
        <f t="shared" si="8"/>
        <v>7.1205994601174605E-2</v>
      </c>
      <c r="BN7" s="71">
        <f>IF(SUM(AZ$3:AZ7)*AY$5=0,$Q$4,3)</f>
        <v>1.1499999999999999</v>
      </c>
      <c r="BO7" s="60">
        <v>4</v>
      </c>
      <c r="BP7" s="62">
        <f>SUM(BF$3:BG7)</f>
        <v>1000000</v>
      </c>
    </row>
    <row r="8" spans="1:68" x14ac:dyDescent="0.3">
      <c r="A8" s="60">
        <v>5</v>
      </c>
      <c r="B8" s="62">
        <f t="shared" si="9"/>
        <v>8768796.4267334044</v>
      </c>
      <c r="C8" s="62">
        <f t="shared" si="10"/>
        <v>65560.159209009216</v>
      </c>
      <c r="D8" s="62">
        <f>SUM(C$3:C8)</f>
        <v>296763.73247560428</v>
      </c>
      <c r="E8" s="62">
        <f t="shared" ref="E8:E71" si="19">C4</f>
        <v>40093.472222222219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62">
        <f t="shared" si="0"/>
        <v>8703236.2675243951</v>
      </c>
      <c r="M8" s="70">
        <f t="shared" si="1"/>
        <v>3.2973748052845031E-2</v>
      </c>
      <c r="N8" s="71">
        <f t="shared" si="2"/>
        <v>1.1499999999999999</v>
      </c>
      <c r="O8" s="60">
        <v>5</v>
      </c>
      <c r="Z8" s="60">
        <f>IF(AC8&gt;mod!$M$28,Z7,1)</f>
        <v>0</v>
      </c>
      <c r="AA8" s="60">
        <v>5</v>
      </c>
      <c r="AB8" s="62">
        <f t="shared" si="11"/>
        <v>8469396.4888095073</v>
      </c>
      <c r="AC8" s="62">
        <f t="shared" si="12"/>
        <v>61126.010472856702</v>
      </c>
      <c r="AD8" s="62">
        <f>SUM(AC$3:AC8)</f>
        <v>289129.52166335081</v>
      </c>
      <c r="AE8" s="62">
        <f t="shared" ref="AE8:AE71" si="20">AC4</f>
        <v>40093.472222222219</v>
      </c>
      <c r="AF8" s="62">
        <f t="shared" si="13"/>
        <v>100000</v>
      </c>
      <c r="AG8" s="62">
        <f t="shared" si="17"/>
        <v>100000</v>
      </c>
      <c r="AH8" s="62">
        <f t="shared" si="3"/>
        <v>200000</v>
      </c>
      <c r="AI8" s="61">
        <f>AF8*HLOOKUP(mod!$O$3,calc!$AQ$1:$AT$107,AA8+3,FALSE)*HLOOKUP(mod!$O$3,calc!$AQ$1:$AT$107,2,FALSE)</f>
        <v>52000</v>
      </c>
      <c r="AJ8" s="61">
        <f>AG8*HLOOKUP(mod!$O$3,calc!$AU$1:$AX$107,$AA8+3,FALSE)*HLOOKUP(mod!$O$3,calc!$AU$1:$AX$107,2,FALSE)</f>
        <v>94600</v>
      </c>
      <c r="AK8" s="61">
        <f>SUM(AI$3:AJ8)</f>
        <v>449200</v>
      </c>
      <c r="AL8" s="62">
        <f t="shared" si="4"/>
        <v>8261670.4783366509</v>
      </c>
      <c r="AM8" s="70">
        <f t="shared" si="18"/>
        <v>8.2036613518149948E-2</v>
      </c>
      <c r="AN8" s="71">
        <f>IF(SUM(Z$3:Z8)*Y$5=0,$Q$4,3)</f>
        <v>1.1499999999999999</v>
      </c>
      <c r="AO8" s="60">
        <v>5</v>
      </c>
      <c r="AP8" s="62">
        <f>SUM(AF$3:AG8)</f>
        <v>900000</v>
      </c>
      <c r="AQ8" s="72">
        <v>1</v>
      </c>
      <c r="AR8" s="72">
        <v>1</v>
      </c>
      <c r="AS8" s="72">
        <v>1</v>
      </c>
      <c r="AT8" s="72">
        <v>1</v>
      </c>
      <c r="AU8" s="72">
        <v>1</v>
      </c>
      <c r="AV8" s="72">
        <v>0</v>
      </c>
      <c r="AW8" s="72">
        <v>0</v>
      </c>
      <c r="AX8" s="72">
        <v>1</v>
      </c>
      <c r="AZ8" s="60">
        <f>IF(BC8&lt;mod!$M$28,1,0)</f>
        <v>0</v>
      </c>
      <c r="BA8" s="60">
        <v>5</v>
      </c>
      <c r="BB8" s="62">
        <f t="shared" si="14"/>
        <v>8359146.0485894289</v>
      </c>
      <c r="BC8" s="62">
        <f t="shared" si="15"/>
        <v>58209.60686792247</v>
      </c>
      <c r="BD8" s="62">
        <f>SUM(BC$3:BC8)</f>
        <v>283063.55827849399</v>
      </c>
      <c r="BE8" s="62">
        <f t="shared" ref="BE8:BE71" si="21">BC4</f>
        <v>40093.472222222219</v>
      </c>
      <c r="BF8" s="62">
        <f t="shared" si="16"/>
        <v>200000</v>
      </c>
      <c r="BG8" s="62">
        <v>0</v>
      </c>
      <c r="BH8" s="62">
        <f t="shared" si="6"/>
        <v>200000</v>
      </c>
      <c r="BI8" s="61">
        <f>BF8*HLOOKUP(mod!$O$3,calc!$AQ$1:$AT$107,$AA8+3,FALSE)*HLOOKUP(mod!$O$3,calc!$AQ$1:$AT$107,2,FALSE)</f>
        <v>104000</v>
      </c>
      <c r="BJ8" s="61">
        <v>0</v>
      </c>
      <c r="BK8" s="61">
        <f>SUM(BI$3:BJ8)</f>
        <v>520000</v>
      </c>
      <c r="BL8" s="62">
        <f t="shared" si="7"/>
        <v>8196936.4417215064</v>
      </c>
      <c r="BM8" s="70">
        <f t="shared" si="8"/>
        <v>8.9229284253166008E-2</v>
      </c>
      <c r="BN8" s="71">
        <f>IF(SUM(AZ$3:AZ8)*AY$5=0,$Q$4,3)</f>
        <v>1.1499999999999999</v>
      </c>
      <c r="BO8" s="60">
        <v>5</v>
      </c>
      <c r="BP8" s="62">
        <f>SUM(BF$3:BG8)</f>
        <v>1200000</v>
      </c>
    </row>
    <row r="9" spans="1:68" x14ac:dyDescent="0.3">
      <c r="A9" s="60">
        <v>6</v>
      </c>
      <c r="B9" s="62">
        <f t="shared" si="9"/>
        <v>8703236.2675243951</v>
      </c>
      <c r="C9" s="62">
        <f t="shared" si="10"/>
        <v>72908.15429248898</v>
      </c>
      <c r="D9" s="62">
        <f>SUM(C$3:C9)</f>
        <v>369671.88676809327</v>
      </c>
      <c r="E9" s="62">
        <f t="shared" si="19"/>
        <v>45722.785083444032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2">
        <f t="shared" si="0"/>
        <v>8630328.1132319067</v>
      </c>
      <c r="M9" s="70">
        <f t="shared" si="1"/>
        <v>4.107465408534372E-2</v>
      </c>
      <c r="N9" s="71">
        <f t="shared" si="2"/>
        <v>1.1499999999999999</v>
      </c>
      <c r="O9" s="60">
        <v>6</v>
      </c>
      <c r="Z9" s="60">
        <f>IF(AC9&gt;mod!$M$28,Z8,1)</f>
        <v>0</v>
      </c>
      <c r="AA9" s="60">
        <v>6</v>
      </c>
      <c r="AB9" s="62">
        <f t="shared" si="11"/>
        <v>8261670.4783366509</v>
      </c>
      <c r="AC9" s="62">
        <f t="shared" si="12"/>
        <v>64528.155512156845</v>
      </c>
      <c r="AD9" s="62">
        <f>SUM(AC$3:AC9)</f>
        <v>353657.67717550765</v>
      </c>
      <c r="AE9" s="62">
        <f t="shared" si="20"/>
        <v>45456.386234678597</v>
      </c>
      <c r="AF9" s="62">
        <f t="shared" si="13"/>
        <v>100000</v>
      </c>
      <c r="AG9" s="62">
        <f t="shared" si="17"/>
        <v>100000</v>
      </c>
      <c r="AH9" s="62">
        <f t="shared" si="3"/>
        <v>200000</v>
      </c>
      <c r="AI9" s="61">
        <f>AF9*HLOOKUP(mod!$O$3,calc!$AQ$1:$AT$107,AA9+3,FALSE)*HLOOKUP(mod!$O$3,calc!$AQ$1:$AT$107,2,FALSE)</f>
        <v>52000</v>
      </c>
      <c r="AJ9" s="61">
        <f>AG9*HLOOKUP(mod!$O$3,calc!$AU$1:$AX$107,$AA9+3,FALSE)*HLOOKUP(mod!$O$3,calc!$AU$1:$AX$107,2,FALSE)</f>
        <v>94600</v>
      </c>
      <c r="AK9" s="61">
        <f>SUM(AI$3:AJ9)</f>
        <v>595800</v>
      </c>
      <c r="AL9" s="62">
        <f t="shared" si="4"/>
        <v>8050542.322824494</v>
      </c>
      <c r="AM9" s="70">
        <f t="shared" si="18"/>
        <v>0.10549529746394515</v>
      </c>
      <c r="AN9" s="71">
        <f>IF(SUM(Z$3:Z9)*Y$5=0,$Q$4,3)</f>
        <v>1.1499999999999999</v>
      </c>
      <c r="AO9" s="60">
        <v>6</v>
      </c>
      <c r="AP9" s="62">
        <f>SUM(AF$3:AG9)</f>
        <v>1100000</v>
      </c>
      <c r="AQ9" s="72">
        <v>1</v>
      </c>
      <c r="AR9" s="72">
        <v>1</v>
      </c>
      <c r="AS9" s="72">
        <v>1</v>
      </c>
      <c r="AT9" s="72">
        <v>1</v>
      </c>
      <c r="AU9" s="72">
        <v>1</v>
      </c>
      <c r="AV9" s="72">
        <v>1</v>
      </c>
      <c r="AW9" s="72">
        <v>1</v>
      </c>
      <c r="AX9" s="72">
        <v>1</v>
      </c>
      <c r="AZ9" s="60">
        <f>IF(BC9&lt;mod!$M$28,1,0)</f>
        <v>0</v>
      </c>
      <c r="BA9" s="60">
        <v>6</v>
      </c>
      <c r="BB9" s="62">
        <f t="shared" si="14"/>
        <v>8196936.4417215064</v>
      </c>
      <c r="BC9" s="62">
        <f t="shared" si="15"/>
        <v>60967.946107005497</v>
      </c>
      <c r="BD9" s="62">
        <f>SUM(BC$3:BC9)</f>
        <v>344031.50438549952</v>
      </c>
      <c r="BE9" s="62">
        <f t="shared" si="21"/>
        <v>45189.987385913169</v>
      </c>
      <c r="BF9" s="62">
        <f t="shared" si="16"/>
        <v>200000</v>
      </c>
      <c r="BG9" s="62">
        <v>0</v>
      </c>
      <c r="BH9" s="62">
        <f t="shared" si="6"/>
        <v>200000</v>
      </c>
      <c r="BI9" s="61">
        <f>BF9*HLOOKUP(mod!$O$3,calc!$AQ$1:$AT$107,$AA9+3,FALSE)*HLOOKUP(mod!$O$3,calc!$AQ$1:$AT$107,2,FALSE)</f>
        <v>104000</v>
      </c>
      <c r="BJ9" s="61">
        <v>0</v>
      </c>
      <c r="BK9" s="61">
        <f>SUM(BI$3:BJ9)</f>
        <v>624000</v>
      </c>
      <c r="BL9" s="62">
        <f t="shared" si="7"/>
        <v>8031968.4956145007</v>
      </c>
      <c r="BM9" s="70">
        <f t="shared" si="8"/>
        <v>0.10755905604283322</v>
      </c>
      <c r="BN9" s="71">
        <f>IF(SUM(AZ$3:AZ9)*AY$5=0,$Q$4,3)</f>
        <v>1.1499999999999999</v>
      </c>
      <c r="BO9" s="60">
        <v>6</v>
      </c>
      <c r="BP9" s="62">
        <f>SUM(BF$3:BG9)</f>
        <v>1400000</v>
      </c>
    </row>
    <row r="10" spans="1:68" x14ac:dyDescent="0.3">
      <c r="A10" s="60">
        <v>7</v>
      </c>
      <c r="B10" s="62">
        <f t="shared" si="9"/>
        <v>8630328.1132319067</v>
      </c>
      <c r="C10" s="62">
        <f t="shared" si="10"/>
        <v>80400.498636162753</v>
      </c>
      <c r="D10" s="62">
        <f>SUM(C$3:C10)</f>
        <v>450072.38540425606</v>
      </c>
      <c r="E10" s="62">
        <f t="shared" si="19"/>
        <v>51875.351275685178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  <c r="K10" s="61">
        <v>0</v>
      </c>
      <c r="L10" s="62">
        <f t="shared" si="0"/>
        <v>8549927.6145957448</v>
      </c>
      <c r="M10" s="70">
        <f t="shared" si="1"/>
        <v>5.0008042822694998E-2</v>
      </c>
      <c r="N10" s="71">
        <f t="shared" si="2"/>
        <v>1.1499999999999999</v>
      </c>
      <c r="O10" s="60">
        <v>7</v>
      </c>
      <c r="Z10" s="60">
        <f>IF(AC10&gt;mod!$M$28,Z9,1)</f>
        <v>0</v>
      </c>
      <c r="AA10" s="60">
        <v>7</v>
      </c>
      <c r="AB10" s="62">
        <f t="shared" si="11"/>
        <v>8050542.322824494</v>
      </c>
      <c r="AC10" s="62">
        <f t="shared" si="12"/>
        <v>66378.849334342463</v>
      </c>
      <c r="AD10" s="62">
        <f>SUM(AC$3:AC10)</f>
        <v>420036.52650985011</v>
      </c>
      <c r="AE10" s="62">
        <f t="shared" si="20"/>
        <v>50970.587629968919</v>
      </c>
      <c r="AF10" s="62">
        <f t="shared" si="13"/>
        <v>100000</v>
      </c>
      <c r="AG10" s="62">
        <f t="shared" si="17"/>
        <v>100000</v>
      </c>
      <c r="AH10" s="62">
        <f t="shared" si="3"/>
        <v>200000</v>
      </c>
      <c r="AI10" s="61">
        <f>AF10*HLOOKUP(mod!$O$3,calc!$AQ$1:$AT$107,AA10+3,FALSE)*HLOOKUP(mod!$O$3,calc!$AQ$1:$AT$107,2,FALSE)</f>
        <v>52000</v>
      </c>
      <c r="AJ10" s="61">
        <f>AG10*HLOOKUP(mod!$O$3,calc!$AU$1:$AX$107,$AA10+3,FALSE)*HLOOKUP(mod!$O$3,calc!$AU$1:$AX$107,2,FALSE)</f>
        <v>94600</v>
      </c>
      <c r="AK10" s="61">
        <f>SUM(AI$3:AJ10)</f>
        <v>742400</v>
      </c>
      <c r="AL10" s="62">
        <f t="shared" si="4"/>
        <v>7837563.4734901516</v>
      </c>
      <c r="AM10" s="70">
        <f t="shared" si="18"/>
        <v>0.12915961405664977</v>
      </c>
      <c r="AN10" s="71">
        <f>IF(SUM(Z$3:Z10)*Y$5=0,$Q$4,3)</f>
        <v>1.1499999999999999</v>
      </c>
      <c r="AO10" s="60">
        <v>7</v>
      </c>
      <c r="AP10" s="62">
        <f>SUM(AF$3:AG10)</f>
        <v>1300000</v>
      </c>
      <c r="AQ10" s="72">
        <v>1</v>
      </c>
      <c r="AR10" s="72">
        <v>1</v>
      </c>
      <c r="AS10" s="72">
        <v>1</v>
      </c>
      <c r="AT10" s="72">
        <v>1</v>
      </c>
      <c r="AU10" s="72">
        <v>1</v>
      </c>
      <c r="AV10" s="72">
        <v>1</v>
      </c>
      <c r="AW10" s="72">
        <v>1</v>
      </c>
      <c r="AX10" s="72">
        <v>1</v>
      </c>
      <c r="AZ10" s="60">
        <f>IF(BC10&lt;mod!$M$28,1,0)</f>
        <v>0</v>
      </c>
      <c r="BA10" s="60">
        <v>7</v>
      </c>
      <c r="BB10" s="62">
        <f t="shared" si="14"/>
        <v>8031968.4956145007</v>
      </c>
      <c r="BC10" s="62">
        <f t="shared" si="15"/>
        <v>62571.835081095502</v>
      </c>
      <c r="BD10" s="62">
        <f>SUM(BC$3:BC10)</f>
        <v>406603.33946659503</v>
      </c>
      <c r="BE10" s="62">
        <f t="shared" si="21"/>
        <v>50072.886137300142</v>
      </c>
      <c r="BF10" s="62">
        <f t="shared" si="16"/>
        <v>200000</v>
      </c>
      <c r="BG10" s="62">
        <v>0</v>
      </c>
      <c r="BH10" s="62">
        <f t="shared" si="6"/>
        <v>200000</v>
      </c>
      <c r="BI10" s="61">
        <f>BF10*HLOOKUP(mod!$O$3,calc!$AQ$1:$AT$107,$AA10+3,FALSE)*HLOOKUP(mod!$O$3,calc!$AQ$1:$AT$107,2,FALSE)</f>
        <v>104000</v>
      </c>
      <c r="BJ10" s="61">
        <v>0</v>
      </c>
      <c r="BK10" s="61">
        <f>SUM(BI$3:BJ10)</f>
        <v>728000</v>
      </c>
      <c r="BL10" s="62">
        <f t="shared" si="7"/>
        <v>7865396.6605334049</v>
      </c>
      <c r="BM10" s="70">
        <f t="shared" si="8"/>
        <v>0.12606703771851058</v>
      </c>
      <c r="BN10" s="71">
        <f>IF(SUM(AZ$3:AZ10)*AY$5=0,$Q$4,3)</f>
        <v>1.1499999999999999</v>
      </c>
      <c r="BO10" s="60">
        <v>7</v>
      </c>
      <c r="BP10" s="62">
        <f>SUM(BF$3:BG10)</f>
        <v>1600000</v>
      </c>
    </row>
    <row r="11" spans="1:68" x14ac:dyDescent="0.3">
      <c r="A11" s="60">
        <v>8</v>
      </c>
      <c r="B11" s="62">
        <f t="shared" si="9"/>
        <v>8549927.6145957448</v>
      </c>
      <c r="C11" s="62">
        <f t="shared" si="10"/>
        <v>87836.801116009403</v>
      </c>
      <c r="D11" s="62">
        <f>SUM(C$3:C11)</f>
        <v>537909.18652026542</v>
      </c>
      <c r="E11" s="62">
        <f t="shared" si="19"/>
        <v>58511.964685243642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2">
        <f t="shared" si="0"/>
        <v>8462090.8134797346</v>
      </c>
      <c r="M11" s="70">
        <f t="shared" si="1"/>
        <v>5.9767687391140578E-2</v>
      </c>
      <c r="N11" s="71">
        <f t="shared" si="2"/>
        <v>1.1499999999999999</v>
      </c>
      <c r="O11" s="60">
        <v>8</v>
      </c>
      <c r="Z11" s="60">
        <f>IF(AC11&gt;mod!$M$28,Z10,1)</f>
        <v>0</v>
      </c>
      <c r="AA11" s="60">
        <v>8</v>
      </c>
      <c r="AB11" s="62">
        <f t="shared" si="11"/>
        <v>7837563.4734901516</v>
      </c>
      <c r="AC11" s="62">
        <f t="shared" si="12"/>
        <v>66476.190188713415</v>
      </c>
      <c r="AD11" s="62">
        <f>SUM(AC$3:AC11)</f>
        <v>486512.71669856354</v>
      </c>
      <c r="AE11" s="62">
        <f t="shared" si="20"/>
        <v>56483.06510362438</v>
      </c>
      <c r="AF11" s="62">
        <f t="shared" si="13"/>
        <v>100000</v>
      </c>
      <c r="AG11" s="62">
        <f t="shared" si="17"/>
        <v>100000</v>
      </c>
      <c r="AH11" s="62">
        <f t="shared" si="3"/>
        <v>200000</v>
      </c>
      <c r="AI11" s="61">
        <f>AF11*HLOOKUP(mod!$O$3,calc!$AQ$1:$AT$107,AA11+3,FALSE)*HLOOKUP(mod!$O$3,calc!$AQ$1:$AT$107,2,FALSE)</f>
        <v>52000</v>
      </c>
      <c r="AJ11" s="61">
        <f>AG11*HLOOKUP(mod!$O$3,calc!$AU$1:$AX$107,$AA11+3,FALSE)*HLOOKUP(mod!$O$3,calc!$AU$1:$AX$107,2,FALSE)</f>
        <v>94600</v>
      </c>
      <c r="AK11" s="61">
        <f>SUM(AI$3:AJ11)</f>
        <v>889000</v>
      </c>
      <c r="AL11" s="62">
        <f t="shared" si="4"/>
        <v>7624487.2833014382</v>
      </c>
      <c r="AM11" s="70">
        <f t="shared" si="18"/>
        <v>0.15283474629984017</v>
      </c>
      <c r="AN11" s="71">
        <f>IF(SUM(Z$3:Z11)*Y$5=0,$Q$4,3)</f>
        <v>1.1499999999999999</v>
      </c>
      <c r="AO11" s="60">
        <v>8</v>
      </c>
      <c r="AP11" s="62">
        <f>SUM(AF$3:AG11)</f>
        <v>1500000</v>
      </c>
      <c r="AQ11" s="72">
        <v>1</v>
      </c>
      <c r="AR11" s="72">
        <v>1</v>
      </c>
      <c r="AS11" s="72">
        <v>1</v>
      </c>
      <c r="AT11" s="72">
        <v>1</v>
      </c>
      <c r="AU11" s="72">
        <v>1</v>
      </c>
      <c r="AV11" s="72">
        <v>1</v>
      </c>
      <c r="AW11" s="72">
        <v>1</v>
      </c>
      <c r="AX11" s="72">
        <v>1</v>
      </c>
      <c r="AZ11" s="60">
        <f>IF(BC11&lt;mod!$M$28,1,0)</f>
        <v>0</v>
      </c>
      <c r="BA11" s="60">
        <v>8</v>
      </c>
      <c r="BB11" s="62">
        <f t="shared" si="14"/>
        <v>7865396.6605334049</v>
      </c>
      <c r="BC11" s="62">
        <f t="shared" si="15"/>
        <v>62886.127565982191</v>
      </c>
      <c r="BD11" s="62">
        <f>SUM(BC$3:BC11)</f>
        <v>469489.4670325772</v>
      </c>
      <c r="BE11" s="62">
        <f t="shared" si="21"/>
        <v>54497.605665135983</v>
      </c>
      <c r="BF11" s="62">
        <f t="shared" si="16"/>
        <v>200000</v>
      </c>
      <c r="BG11" s="62">
        <v>0</v>
      </c>
      <c r="BH11" s="62">
        <f t="shared" si="6"/>
        <v>200000</v>
      </c>
      <c r="BI11" s="61">
        <f>BF11*HLOOKUP(mod!$O$3,calc!$AQ$1:$AT$107,$AA11+3,FALSE)*HLOOKUP(mod!$O$3,calc!$AQ$1:$AT$107,2,FALSE)</f>
        <v>104000</v>
      </c>
      <c r="BJ11" s="61">
        <v>0</v>
      </c>
      <c r="BK11" s="61">
        <f>SUM(BI$3:BJ11)</f>
        <v>832000</v>
      </c>
      <c r="BL11" s="62">
        <f t="shared" si="7"/>
        <v>7698510.5329674231</v>
      </c>
      <c r="BM11" s="70">
        <f t="shared" si="8"/>
        <v>0.14460994078139744</v>
      </c>
      <c r="BN11" s="71">
        <f>IF(SUM(AZ$3:AZ11)*AY$5=0,$Q$4,3)</f>
        <v>1.1499999999999999</v>
      </c>
      <c r="BO11" s="60">
        <v>8</v>
      </c>
      <c r="BP11" s="62">
        <f>SUM(BF$3:BG11)</f>
        <v>1800000</v>
      </c>
    </row>
    <row r="12" spans="1:68" x14ac:dyDescent="0.3">
      <c r="A12" s="60">
        <v>9</v>
      </c>
      <c r="B12" s="62">
        <f t="shared" si="9"/>
        <v>8462090.8134797346</v>
      </c>
      <c r="C12" s="62">
        <f t="shared" si="10"/>
        <v>94975.048442290456</v>
      </c>
      <c r="D12" s="62">
        <f>SUM(C$3:C12)</f>
        <v>632884.23496255581</v>
      </c>
      <c r="E12" s="62">
        <f t="shared" si="19"/>
        <v>65560.159209009216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2">
        <f t="shared" si="0"/>
        <v>8367115.7650374444</v>
      </c>
      <c r="M12" s="70">
        <f t="shared" si="1"/>
        <v>7.0320470551395009E-2</v>
      </c>
      <c r="N12" s="71">
        <f t="shared" si="2"/>
        <v>1.1499999999999999</v>
      </c>
      <c r="O12" s="60">
        <v>9</v>
      </c>
      <c r="Z12" s="60">
        <f>IF(AC12&gt;mod!$M$28,Z11,1)</f>
        <v>0</v>
      </c>
      <c r="AA12" s="60">
        <v>9</v>
      </c>
      <c r="AB12" s="62">
        <f t="shared" si="11"/>
        <v>7624487.2833014382</v>
      </c>
      <c r="AC12" s="62">
        <f t="shared" si="12"/>
        <v>64763.766305177691</v>
      </c>
      <c r="AD12" s="62">
        <f>SUM(AC$3:AC12)</f>
        <v>551276.48300374125</v>
      </c>
      <c r="AE12" s="62">
        <f t="shared" si="20"/>
        <v>61126.010472856702</v>
      </c>
      <c r="AF12" s="62">
        <f t="shared" si="13"/>
        <v>100000</v>
      </c>
      <c r="AG12" s="62">
        <f t="shared" si="17"/>
        <v>100000</v>
      </c>
      <c r="AH12" s="62">
        <f t="shared" si="3"/>
        <v>200000</v>
      </c>
      <c r="AI12" s="61">
        <f>AF12*HLOOKUP(mod!$O$3,calc!$AQ$1:$AT$107,AA12+3,FALSE)*HLOOKUP(mod!$O$3,calc!$AQ$1:$AT$107,2,FALSE)</f>
        <v>52000</v>
      </c>
      <c r="AJ12" s="61">
        <f>AG12*HLOOKUP(mod!$O$3,calc!$AU$1:$AX$107,$AA12+3,FALSE)*HLOOKUP(mod!$O$3,calc!$AU$1:$AX$107,2,FALSE)</f>
        <v>94600</v>
      </c>
      <c r="AK12" s="61">
        <f>SUM(AI$3:AJ12)</f>
        <v>1035600</v>
      </c>
      <c r="AL12" s="62">
        <f t="shared" si="4"/>
        <v>7413123.5169962607</v>
      </c>
      <c r="AM12" s="70">
        <f t="shared" si="18"/>
        <v>0.17631960922263767</v>
      </c>
      <c r="AN12" s="71">
        <f>IF(SUM(Z$3:Z12)*Y$5=0,$Q$4,3)</f>
        <v>1.1499999999999999</v>
      </c>
      <c r="AO12" s="60">
        <v>9</v>
      </c>
      <c r="AP12" s="62">
        <f>SUM(AF$3:AG12)</f>
        <v>1700000</v>
      </c>
      <c r="AQ12" s="72">
        <v>1</v>
      </c>
      <c r="AR12" s="72">
        <v>1</v>
      </c>
      <c r="AS12" s="72">
        <v>1</v>
      </c>
      <c r="AT12" s="72">
        <v>1</v>
      </c>
      <c r="AU12" s="72">
        <v>1</v>
      </c>
      <c r="AV12" s="72">
        <v>1</v>
      </c>
      <c r="AW12" s="72">
        <v>1</v>
      </c>
      <c r="AX12" s="72">
        <v>1</v>
      </c>
      <c r="AZ12" s="60">
        <f>IF(BC12&lt;mod!$M$28,1,0)</f>
        <v>0</v>
      </c>
      <c r="BA12" s="60">
        <v>9</v>
      </c>
      <c r="BB12" s="62">
        <f t="shared" si="14"/>
        <v>7698510.5329674231</v>
      </c>
      <c r="BC12" s="62">
        <f t="shared" si="15"/>
        <v>61860.993640098211</v>
      </c>
      <c r="BD12" s="62">
        <f>SUM(BC$3:BC12)</f>
        <v>531350.4606726754</v>
      </c>
      <c r="BE12" s="62">
        <f t="shared" si="21"/>
        <v>58209.60686792247</v>
      </c>
      <c r="BF12" s="62">
        <f t="shared" si="16"/>
        <v>200000</v>
      </c>
      <c r="BG12" s="62">
        <v>0</v>
      </c>
      <c r="BH12" s="62">
        <f t="shared" si="6"/>
        <v>200000</v>
      </c>
      <c r="BI12" s="61">
        <f>BF12*HLOOKUP(mod!$O$3,calc!$AQ$1:$AT$107,$AA12+3,FALSE)*HLOOKUP(mod!$O$3,calc!$AQ$1:$AT$107,2,FALSE)</f>
        <v>104000</v>
      </c>
      <c r="BJ12" s="61">
        <v>0</v>
      </c>
      <c r="BK12" s="61">
        <f>SUM(BI$3:BJ12)</f>
        <v>936000</v>
      </c>
      <c r="BL12" s="62">
        <f t="shared" si="7"/>
        <v>7532649.5393273253</v>
      </c>
      <c r="BM12" s="70">
        <f t="shared" si="8"/>
        <v>0.16303894007474162</v>
      </c>
      <c r="BN12" s="71">
        <f>IF(SUM(AZ$3:AZ12)*AY$5=0,$Q$4,3)</f>
        <v>1.1499999999999999</v>
      </c>
      <c r="BO12" s="60">
        <v>9</v>
      </c>
      <c r="BP12" s="62">
        <f>SUM(BF$3:BG12)</f>
        <v>2000000</v>
      </c>
    </row>
    <row r="13" spans="1:68" x14ac:dyDescent="0.3">
      <c r="A13" s="60">
        <v>10</v>
      </c>
      <c r="B13" s="62">
        <f t="shared" si="9"/>
        <v>8367115.7650374444</v>
      </c>
      <c r="C13" s="62">
        <f t="shared" si="10"/>
        <v>101540.81209696511</v>
      </c>
      <c r="D13" s="62">
        <f>SUM(C$3:C13)</f>
        <v>734425.04705952096</v>
      </c>
      <c r="E13" s="62">
        <f t="shared" si="19"/>
        <v>72908.15429248898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2">
        <f t="shared" si="0"/>
        <v>8265574.9529404789</v>
      </c>
      <c r="M13" s="70">
        <f t="shared" si="1"/>
        <v>8.16027830066135E-2</v>
      </c>
      <c r="N13" s="71">
        <f t="shared" si="2"/>
        <v>1.1499999999999999</v>
      </c>
      <c r="O13" s="60">
        <v>10</v>
      </c>
      <c r="R13" s="74"/>
      <c r="Z13" s="60">
        <f>IF(AC13&gt;mod!$M$28,Z12,1)</f>
        <v>0</v>
      </c>
      <c r="AA13" s="60">
        <v>10</v>
      </c>
      <c r="AB13" s="62">
        <f t="shared" si="11"/>
        <v>7413123.5169962607</v>
      </c>
      <c r="AC13" s="62">
        <f t="shared" si="12"/>
        <v>61346.340989231896</v>
      </c>
      <c r="AD13" s="62">
        <f>SUM(AC$3:AC13)</f>
        <v>612622.82399297319</v>
      </c>
      <c r="AE13" s="62">
        <f t="shared" si="20"/>
        <v>64528.155512156845</v>
      </c>
      <c r="AF13" s="62">
        <f t="shared" si="13"/>
        <v>100000</v>
      </c>
      <c r="AG13" s="62">
        <f t="shared" si="17"/>
        <v>100000</v>
      </c>
      <c r="AH13" s="62">
        <f t="shared" si="3"/>
        <v>200000</v>
      </c>
      <c r="AI13" s="61">
        <f>AF13*HLOOKUP(mod!$O$3,calc!$AQ$1:$AT$107,AA13+3,FALSE)*HLOOKUP(mod!$O$3,calc!$AQ$1:$AT$107,2,FALSE)</f>
        <v>52000</v>
      </c>
      <c r="AJ13" s="61">
        <f>AG13*HLOOKUP(mod!$O$3,calc!$AU$1:$AX$107,$AA13+3,FALSE)*HLOOKUP(mod!$O$3,calc!$AU$1:$AX$107,2,FALSE)</f>
        <v>94600</v>
      </c>
      <c r="AK13" s="61">
        <f>SUM(AI$3:AJ13)</f>
        <v>1182200</v>
      </c>
      <c r="AL13" s="62">
        <f t="shared" si="4"/>
        <v>7205177.1760070287</v>
      </c>
      <c r="AM13" s="70">
        <f t="shared" si="18"/>
        <v>0.19942475822144123</v>
      </c>
      <c r="AN13" s="71">
        <f>IF(SUM(Z$3:Z13)*Y$5=0,$Q$4,3)</f>
        <v>1.1499999999999999</v>
      </c>
      <c r="AO13" s="60">
        <v>10</v>
      </c>
      <c r="AP13" s="62">
        <f>SUM(AF$3:AG13)</f>
        <v>1900000</v>
      </c>
      <c r="AQ13" s="72">
        <v>1</v>
      </c>
      <c r="AR13" s="72">
        <v>1</v>
      </c>
      <c r="AS13" s="72">
        <v>1</v>
      </c>
      <c r="AT13" s="72">
        <v>1</v>
      </c>
      <c r="AU13" s="72">
        <v>1</v>
      </c>
      <c r="AV13" s="72">
        <v>1</v>
      </c>
      <c r="AW13" s="72">
        <v>1</v>
      </c>
      <c r="AX13" s="72">
        <v>1</v>
      </c>
      <c r="AZ13" s="60">
        <f>IF(BC13&lt;mod!$M$28,1,0)</f>
        <v>0</v>
      </c>
      <c r="BA13" s="60">
        <v>10</v>
      </c>
      <c r="BB13" s="62">
        <f t="shared" si="14"/>
        <v>7532649.5393273253</v>
      </c>
      <c r="BC13" s="62">
        <f t="shared" si="15"/>
        <v>59541.529225803206</v>
      </c>
      <c r="BD13" s="62">
        <f>SUM(BC$3:BC13)</f>
        <v>590891.98989847861</v>
      </c>
      <c r="BE13" s="62">
        <f t="shared" si="21"/>
        <v>60967.946107005497</v>
      </c>
      <c r="BF13" s="62">
        <f t="shared" si="16"/>
        <v>200000</v>
      </c>
      <c r="BG13" s="62">
        <v>0</v>
      </c>
      <c r="BH13" s="62">
        <f t="shared" si="6"/>
        <v>200000</v>
      </c>
      <c r="BI13" s="61">
        <f>BF13*HLOOKUP(mod!$O$3,calc!$AQ$1:$AT$107,$AA13+3,FALSE)*HLOOKUP(mod!$O$3,calc!$AQ$1:$AT$107,2,FALSE)</f>
        <v>104000</v>
      </c>
      <c r="BJ13" s="61">
        <v>0</v>
      </c>
      <c r="BK13" s="61">
        <f>SUM(BI$3:BJ13)</f>
        <v>1040000</v>
      </c>
      <c r="BL13" s="62">
        <f t="shared" si="7"/>
        <v>7369108.0101015223</v>
      </c>
      <c r="BM13" s="70">
        <f t="shared" si="8"/>
        <v>0.18121022109983087</v>
      </c>
      <c r="BN13" s="71">
        <f>IF(SUM(AZ$3:AZ13)*AY$5=0,$Q$4,3)</f>
        <v>1.1499999999999999</v>
      </c>
      <c r="BO13" s="60">
        <v>10</v>
      </c>
      <c r="BP13" s="62">
        <f>SUM(BF$3:BG13)</f>
        <v>2200000</v>
      </c>
    </row>
    <row r="14" spans="1:68" x14ac:dyDescent="0.3">
      <c r="A14" s="60">
        <v>11</v>
      </c>
      <c r="B14" s="62">
        <f t="shared" si="9"/>
        <v>8265574.9529404789</v>
      </c>
      <c r="C14" s="62">
        <f t="shared" si="10"/>
        <v>107243.01912726632</v>
      </c>
      <c r="D14" s="62">
        <f>SUM(C$3:C14)</f>
        <v>841668.06618678733</v>
      </c>
      <c r="E14" s="62">
        <f t="shared" si="19"/>
        <v>80400.498636162753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2">
        <f t="shared" si="0"/>
        <v>8158331.9338132124</v>
      </c>
      <c r="M14" s="70">
        <f t="shared" si="1"/>
        <v>9.35186740207542E-2</v>
      </c>
      <c r="N14" s="71">
        <f t="shared" si="2"/>
        <v>1.1499999999999999</v>
      </c>
      <c r="O14" s="60">
        <v>11</v>
      </c>
      <c r="Z14" s="60">
        <f>IF(AC14&gt;mod!$M$28,Z13,1)</f>
        <v>0</v>
      </c>
      <c r="AA14" s="60">
        <v>11</v>
      </c>
      <c r="AB14" s="62">
        <f t="shared" si="11"/>
        <v>7205177.1760070287</v>
      </c>
      <c r="AC14" s="62">
        <f t="shared" si="12"/>
        <v>56479.216035136866</v>
      </c>
      <c r="AD14" s="62">
        <f>SUM(AC$3:AC14)</f>
        <v>669102.04002811003</v>
      </c>
      <c r="AE14" s="62">
        <f t="shared" si="20"/>
        <v>66378.849334342463</v>
      </c>
      <c r="AF14" s="62">
        <f t="shared" si="13"/>
        <v>100000</v>
      </c>
      <c r="AG14" s="62">
        <f t="shared" si="17"/>
        <v>100000</v>
      </c>
      <c r="AH14" s="62">
        <f t="shared" si="3"/>
        <v>200000</v>
      </c>
      <c r="AI14" s="61">
        <f>AF14*HLOOKUP(mod!$O$3,calc!$AQ$1:$AT$107,AA14+3,FALSE)*HLOOKUP(mod!$O$3,calc!$AQ$1:$AT$107,2,FALSE)</f>
        <v>52000</v>
      </c>
      <c r="AJ14" s="61">
        <f>AG14*HLOOKUP(mod!$O$3,calc!$AU$1:$AX$107,$AA14+3,FALSE)*HLOOKUP(mod!$O$3,calc!$AU$1:$AX$107,2,FALSE)</f>
        <v>94600</v>
      </c>
      <c r="AK14" s="61">
        <f>SUM(AI$3:AJ14)</f>
        <v>1328800</v>
      </c>
      <c r="AL14" s="62">
        <f t="shared" si="4"/>
        <v>7002097.9599718917</v>
      </c>
      <c r="AM14" s="70">
        <f t="shared" si="18"/>
        <v>0.22198911555867873</v>
      </c>
      <c r="AN14" s="71">
        <f>IF(SUM(Z$3:Z14)*Y$5=0,$Q$4,3)</f>
        <v>1.1499999999999999</v>
      </c>
      <c r="AO14" s="60">
        <v>11</v>
      </c>
      <c r="AP14" s="62">
        <f>SUM(AF$3:AG14)</f>
        <v>2100000</v>
      </c>
      <c r="AQ14" s="72">
        <v>1</v>
      </c>
      <c r="AR14" s="72">
        <v>1</v>
      </c>
      <c r="AS14" s="72">
        <v>1</v>
      </c>
      <c r="AT14" s="72">
        <v>1</v>
      </c>
      <c r="AU14" s="72">
        <v>1</v>
      </c>
      <c r="AV14" s="72">
        <v>1</v>
      </c>
      <c r="AW14" s="72">
        <v>1</v>
      </c>
      <c r="AX14" s="72">
        <v>1</v>
      </c>
      <c r="AZ14" s="60">
        <f>IF(BC14&lt;mod!$M$28,1,0)</f>
        <v>0</v>
      </c>
      <c r="BA14" s="60">
        <v>11</v>
      </c>
      <c r="BB14" s="62">
        <f t="shared" si="14"/>
        <v>7369108.0101015223</v>
      </c>
      <c r="BC14" s="62">
        <f t="shared" si="15"/>
        <v>56064.79488269936</v>
      </c>
      <c r="BD14" s="62">
        <f>SUM(BC$3:BC14)</f>
        <v>646956.78478117799</v>
      </c>
      <c r="BE14" s="62">
        <f t="shared" si="21"/>
        <v>62571.835081095502</v>
      </c>
      <c r="BF14" s="62">
        <f t="shared" si="16"/>
        <v>200000</v>
      </c>
      <c r="BG14" s="62">
        <v>0</v>
      </c>
      <c r="BH14" s="62">
        <f t="shared" si="6"/>
        <v>200000</v>
      </c>
      <c r="BI14" s="61">
        <f>BF14*HLOOKUP(mod!$O$3,calc!$AQ$1:$AT$107,$AA14+3,FALSE)*HLOOKUP(mod!$O$3,calc!$AQ$1:$AT$107,2,FALSE)</f>
        <v>104000</v>
      </c>
      <c r="BJ14" s="61">
        <v>0</v>
      </c>
      <c r="BK14" s="61">
        <f>SUM(BI$3:BJ14)</f>
        <v>1144000</v>
      </c>
      <c r="BL14" s="62">
        <f t="shared" si="7"/>
        <v>7209043.2152188234</v>
      </c>
      <c r="BM14" s="70">
        <f t="shared" si="8"/>
        <v>0.19899519830901957</v>
      </c>
      <c r="BN14" s="71">
        <f>IF(SUM(AZ$3:AZ14)*AY$5=0,$Q$4,3)</f>
        <v>1.1499999999999999</v>
      </c>
      <c r="BO14" s="60">
        <v>11</v>
      </c>
      <c r="BP14" s="62">
        <f>SUM(BF$3:BG14)</f>
        <v>2400000</v>
      </c>
    </row>
    <row r="15" spans="1:68" x14ac:dyDescent="0.3">
      <c r="A15" s="60">
        <v>12</v>
      </c>
      <c r="B15" s="62">
        <f t="shared" si="9"/>
        <v>8158331.9338132124</v>
      </c>
      <c r="C15" s="62">
        <f t="shared" si="10"/>
        <v>111795.86330757728</v>
      </c>
      <c r="D15" s="62">
        <f>SUM(C$3:C15)</f>
        <v>953463.92949436465</v>
      </c>
      <c r="E15" s="62">
        <f t="shared" si="19"/>
        <v>87836.801116009403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2">
        <f t="shared" si="0"/>
        <v>8046536.0705056349</v>
      </c>
      <c r="M15" s="70">
        <f t="shared" si="1"/>
        <v>0.10594043661048502</v>
      </c>
      <c r="N15" s="71">
        <f t="shared" si="2"/>
        <v>1.1499999999999999</v>
      </c>
      <c r="O15" s="60">
        <v>12</v>
      </c>
      <c r="Z15" s="60">
        <f>IF(AC15&gt;mod!$M$28,Z14,1)</f>
        <v>0</v>
      </c>
      <c r="AA15" s="60">
        <v>12</v>
      </c>
      <c r="AB15" s="62">
        <f t="shared" si="11"/>
        <v>7002097.9599718917</v>
      </c>
      <c r="AC15" s="62">
        <f t="shared" si="12"/>
        <v>50532.661543056674</v>
      </c>
      <c r="AD15" s="62">
        <f>SUM(AC$3:AC15)</f>
        <v>719634.70157116675</v>
      </c>
      <c r="AE15" s="62">
        <f t="shared" si="20"/>
        <v>66476.190188713415</v>
      </c>
      <c r="AF15" s="62">
        <f t="shared" si="13"/>
        <v>100000</v>
      </c>
      <c r="AG15" s="62">
        <f t="shared" si="17"/>
        <v>100000</v>
      </c>
      <c r="AH15" s="62">
        <f t="shared" si="3"/>
        <v>200000</v>
      </c>
      <c r="AI15" s="61">
        <f>AF15*HLOOKUP(mod!$O$3,calc!$AQ$1:$AT$107,AA15+3,FALSE)*HLOOKUP(mod!$O$3,calc!$AQ$1:$AT$107,2,FALSE)</f>
        <v>52000</v>
      </c>
      <c r="AJ15" s="61">
        <f>AG15*HLOOKUP(mod!$O$3,calc!$AU$1:$AX$107,$AA15+3,FALSE)*HLOOKUP(mod!$O$3,calc!$AU$1:$AX$107,2,FALSE)</f>
        <v>94600</v>
      </c>
      <c r="AK15" s="61">
        <f>SUM(AI$3:AJ15)</f>
        <v>1475400</v>
      </c>
      <c r="AL15" s="62">
        <f t="shared" si="4"/>
        <v>6804965.2984288353</v>
      </c>
      <c r="AM15" s="70">
        <f t="shared" si="18"/>
        <v>0.24389274461901833</v>
      </c>
      <c r="AN15" s="71">
        <f>IF(SUM(Z$3:Z15)*Y$5=0,$Q$4,3)</f>
        <v>1.1499999999999999</v>
      </c>
      <c r="AO15" s="60">
        <v>12</v>
      </c>
      <c r="AP15" s="62">
        <f>SUM(AF$3:AG15)</f>
        <v>2300000</v>
      </c>
      <c r="AQ15" s="72">
        <v>1</v>
      </c>
      <c r="AR15" s="72">
        <v>1</v>
      </c>
      <c r="AS15" s="72">
        <v>1</v>
      </c>
      <c r="AT15" s="72">
        <v>1</v>
      </c>
      <c r="AU15" s="72">
        <v>1</v>
      </c>
      <c r="AV15" s="72">
        <v>1</v>
      </c>
      <c r="AW15" s="72">
        <v>1</v>
      </c>
      <c r="AX15" s="72">
        <v>1</v>
      </c>
      <c r="AZ15" s="60">
        <f>IF(BC15&lt;mod!$M$28,1,0)</f>
        <v>0</v>
      </c>
      <c r="BA15" s="60">
        <v>12</v>
      </c>
      <c r="BB15" s="62">
        <f t="shared" si="14"/>
        <v>7209043.2152188234</v>
      </c>
      <c r="BC15" s="62">
        <f t="shared" si="15"/>
        <v>51644.395392891398</v>
      </c>
      <c r="BD15" s="62">
        <f>SUM(BC$3:BC15)</f>
        <v>698601.18017406936</v>
      </c>
      <c r="BE15" s="62">
        <f t="shared" si="21"/>
        <v>62886.127565982191</v>
      </c>
      <c r="BF15" s="62">
        <f t="shared" si="16"/>
        <v>200000</v>
      </c>
      <c r="BG15" s="62">
        <v>0</v>
      </c>
      <c r="BH15" s="62">
        <f t="shared" si="6"/>
        <v>200000</v>
      </c>
      <c r="BI15" s="61">
        <f>BF15*HLOOKUP(mod!$O$3,calc!$AQ$1:$AT$107,$AA15+3,FALSE)*HLOOKUP(mod!$O$3,calc!$AQ$1:$AT$107,2,FALSE)</f>
        <v>104000</v>
      </c>
      <c r="BJ15" s="61">
        <v>0</v>
      </c>
      <c r="BK15" s="61">
        <f>SUM(BI$3:BJ15)</f>
        <v>1248000</v>
      </c>
      <c r="BL15" s="62">
        <f t="shared" si="7"/>
        <v>7053398.8198259324</v>
      </c>
      <c r="BM15" s="70">
        <f t="shared" si="8"/>
        <v>0.21628902001934081</v>
      </c>
      <c r="BN15" s="71">
        <f>IF(SUM(AZ$3:AZ15)*AY$5=0,$Q$4,3)</f>
        <v>1.1499999999999999</v>
      </c>
      <c r="BO15" s="60">
        <v>12</v>
      </c>
      <c r="BP15" s="62">
        <f>SUM(BF$3:BG15)</f>
        <v>2600000</v>
      </c>
    </row>
    <row r="16" spans="1:68" x14ac:dyDescent="0.3">
      <c r="A16" s="60">
        <v>13</v>
      </c>
      <c r="B16" s="62">
        <f t="shared" si="9"/>
        <v>8046536.0705056349</v>
      </c>
      <c r="C16" s="62">
        <f t="shared" si="10"/>
        <v>114944.98484815539</v>
      </c>
      <c r="D16" s="62">
        <f>SUM(C$3:C16)</f>
        <v>1068408.9143425201</v>
      </c>
      <c r="E16" s="62">
        <f t="shared" si="19"/>
        <v>94975.048442290456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2">
        <f t="shared" si="0"/>
        <v>7931591.0856574792</v>
      </c>
      <c r="M16" s="70">
        <f t="shared" si="1"/>
        <v>0.11871210159361345</v>
      </c>
      <c r="N16" s="71">
        <f t="shared" si="2"/>
        <v>1.1499999999999999</v>
      </c>
      <c r="O16" s="60">
        <v>13</v>
      </c>
      <c r="Z16" s="60">
        <f>IF(AC16&gt;mod!$M$28,Z15,1)</f>
        <v>0</v>
      </c>
      <c r="AA16" s="60">
        <v>13</v>
      </c>
      <c r="AB16" s="62">
        <f t="shared" si="11"/>
        <v>6804965.2984288353</v>
      </c>
      <c r="AC16" s="62">
        <f t="shared" si="12"/>
        <v>43939.328830379163</v>
      </c>
      <c r="AD16" s="62">
        <f>SUM(AC$3:AC16)</f>
        <v>763574.03040154593</v>
      </c>
      <c r="AE16" s="62">
        <f t="shared" si="20"/>
        <v>64763.766305177691</v>
      </c>
      <c r="AF16" s="62">
        <f t="shared" si="13"/>
        <v>100000</v>
      </c>
      <c r="AG16" s="62">
        <f t="shared" si="17"/>
        <v>100000</v>
      </c>
      <c r="AH16" s="62">
        <f t="shared" si="3"/>
        <v>200000</v>
      </c>
      <c r="AI16" s="61">
        <f>AF16*HLOOKUP(mod!$O$3,calc!$AQ$1:$AT$107,AA16+3,FALSE)*HLOOKUP(mod!$O$3,calc!$AQ$1:$AT$107,2,FALSE)</f>
        <v>52000</v>
      </c>
      <c r="AJ16" s="61">
        <f>AG16*HLOOKUP(mod!$O$3,calc!$AU$1:$AX$107,$AA16+3,FALSE)*HLOOKUP(mod!$O$3,calc!$AU$1:$AX$107,2,FALSE)</f>
        <v>94600</v>
      </c>
      <c r="AK16" s="61">
        <f>SUM(AI$3:AJ16)</f>
        <v>1622000</v>
      </c>
      <c r="AL16" s="62">
        <f t="shared" si="4"/>
        <v>6614425.9695984563</v>
      </c>
      <c r="AM16" s="70">
        <f t="shared" si="18"/>
        <v>0.26506378115572704</v>
      </c>
      <c r="AN16" s="71">
        <f>IF(SUM(Z$3:Z16)*Y$5=0,$Q$4,3)</f>
        <v>1.1499999999999999</v>
      </c>
      <c r="AO16" s="60">
        <v>13</v>
      </c>
      <c r="AP16" s="62">
        <f>SUM(AF$3:AG16)</f>
        <v>2500000</v>
      </c>
      <c r="AQ16" s="72">
        <v>1</v>
      </c>
      <c r="AR16" s="72">
        <v>1</v>
      </c>
      <c r="AS16" s="72">
        <v>1</v>
      </c>
      <c r="AT16" s="72">
        <v>1</v>
      </c>
      <c r="AU16" s="72">
        <v>1</v>
      </c>
      <c r="AV16" s="72">
        <v>1</v>
      </c>
      <c r="AW16" s="72">
        <v>1</v>
      </c>
      <c r="AX16" s="72">
        <v>1</v>
      </c>
      <c r="AZ16" s="60">
        <f>IF(BC16&lt;mod!$M$28,1,0)</f>
        <v>0</v>
      </c>
      <c r="BA16" s="60">
        <v>13</v>
      </c>
      <c r="BB16" s="62">
        <f t="shared" si="14"/>
        <v>7053398.8198259324</v>
      </c>
      <c r="BC16" s="62">
        <f t="shared" si="15"/>
        <v>46545.421682452281</v>
      </c>
      <c r="BD16" s="62">
        <f>SUM(BC$3:BC16)</f>
        <v>745146.60185652168</v>
      </c>
      <c r="BE16" s="62">
        <f t="shared" si="21"/>
        <v>61860.993640098211</v>
      </c>
      <c r="BF16" s="62">
        <f t="shared" si="16"/>
        <v>200000</v>
      </c>
      <c r="BG16" s="62">
        <v>0</v>
      </c>
      <c r="BH16" s="62">
        <f t="shared" si="6"/>
        <v>200000</v>
      </c>
      <c r="BI16" s="61">
        <f>BF16*HLOOKUP(mod!$O$3,calc!$AQ$1:$AT$107,$AA16+3,FALSE)*HLOOKUP(mod!$O$3,calc!$AQ$1:$AT$107,2,FALSE)</f>
        <v>104000</v>
      </c>
      <c r="BJ16" s="61">
        <v>0</v>
      </c>
      <c r="BK16" s="61">
        <f>SUM(BI$3:BJ16)</f>
        <v>1352000</v>
      </c>
      <c r="BL16" s="62">
        <f t="shared" si="7"/>
        <v>6902853.3981434805</v>
      </c>
      <c r="BM16" s="70">
        <f t="shared" si="8"/>
        <v>0.2330162890951688</v>
      </c>
      <c r="BN16" s="71">
        <f>IF(SUM(AZ$3:AZ16)*AY$5=0,$Q$4,3)</f>
        <v>1.1499999999999999</v>
      </c>
      <c r="BO16" s="60">
        <v>13</v>
      </c>
      <c r="BP16" s="62">
        <f>SUM(BF$3:BG16)</f>
        <v>2800000</v>
      </c>
    </row>
    <row r="17" spans="1:82" x14ac:dyDescent="0.3">
      <c r="A17" s="60">
        <v>14</v>
      </c>
      <c r="B17" s="62">
        <f t="shared" si="9"/>
        <v>7931591.0856574792</v>
      </c>
      <c r="C17" s="62">
        <f t="shared" si="10"/>
        <v>116494.56774856253</v>
      </c>
      <c r="D17" s="62">
        <f>SUM(C$3:C17)</f>
        <v>1184903.4820910825</v>
      </c>
      <c r="E17" s="62">
        <f t="shared" si="19"/>
        <v>101540.81209696511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2">
        <f t="shared" si="0"/>
        <v>7815096.5179089168</v>
      </c>
      <c r="M17" s="70">
        <f t="shared" si="1"/>
        <v>0.1316559424545648</v>
      </c>
      <c r="N17" s="71">
        <f t="shared" si="2"/>
        <v>1.1499999999999999</v>
      </c>
      <c r="O17" s="60">
        <v>14</v>
      </c>
      <c r="Z17" s="60">
        <f>IF(AC17&gt;mod!$M$28,Z16,1)</f>
        <v>0</v>
      </c>
      <c r="AA17" s="60">
        <v>14</v>
      </c>
      <c r="AB17" s="62">
        <f t="shared" si="11"/>
        <v>6614425.9695984563</v>
      </c>
      <c r="AC17" s="62">
        <f t="shared" si="12"/>
        <v>37136.494817527113</v>
      </c>
      <c r="AD17" s="62">
        <f>SUM(AC$3:AC17)</f>
        <v>800710.52521907305</v>
      </c>
      <c r="AE17" s="62">
        <f t="shared" si="20"/>
        <v>61346.340989231896</v>
      </c>
      <c r="AF17" s="62">
        <f t="shared" si="13"/>
        <v>100000</v>
      </c>
      <c r="AG17" s="62">
        <f t="shared" si="17"/>
        <v>100000</v>
      </c>
      <c r="AH17" s="62">
        <f t="shared" si="3"/>
        <v>200000</v>
      </c>
      <c r="AI17" s="61">
        <f>AF17*HLOOKUP(mod!$O$3,calc!$AQ$1:$AT$107,AA17+3,FALSE)*HLOOKUP(mod!$O$3,calc!$AQ$1:$AT$107,2,FALSE)</f>
        <v>52000</v>
      </c>
      <c r="AJ17" s="61">
        <f>AG17*HLOOKUP(mod!$O$3,calc!$AU$1:$AX$107,$AA17+3,FALSE)*HLOOKUP(mod!$O$3,calc!$AU$1:$AX$107,2,FALSE)</f>
        <v>94600</v>
      </c>
      <c r="AK17" s="61">
        <f>SUM(AI$3:AJ17)</f>
        <v>1768600</v>
      </c>
      <c r="AL17" s="62">
        <f t="shared" si="4"/>
        <v>6430689.4747809293</v>
      </c>
      <c r="AM17" s="70">
        <f t="shared" si="18"/>
        <v>0.28547894724656342</v>
      </c>
      <c r="AN17" s="71">
        <f>IF(SUM(Z$3:Z17)*Y$5=0,$Q$4,3)</f>
        <v>1.1499999999999999</v>
      </c>
      <c r="AO17" s="60">
        <v>14</v>
      </c>
      <c r="AP17" s="62">
        <f>SUM(AF$3:AG17)</f>
        <v>2700000</v>
      </c>
      <c r="AQ17" s="72">
        <v>1</v>
      </c>
      <c r="AR17" s="72">
        <v>1</v>
      </c>
      <c r="AS17" s="72">
        <v>1</v>
      </c>
      <c r="AT17" s="72">
        <v>1</v>
      </c>
      <c r="AU17" s="72">
        <v>1</v>
      </c>
      <c r="AV17" s="72">
        <v>1</v>
      </c>
      <c r="AW17" s="72">
        <v>1</v>
      </c>
      <c r="AX17" s="72">
        <v>1</v>
      </c>
      <c r="AZ17" s="60">
        <f>IF(BC17&lt;mod!$M$28,1,0)</f>
        <v>0</v>
      </c>
      <c r="BA17" s="60">
        <v>14</v>
      </c>
      <c r="BB17" s="62">
        <f t="shared" si="14"/>
        <v>6902853.3981434805</v>
      </c>
      <c r="BC17" s="62">
        <f t="shared" si="15"/>
        <v>41054.517284783054</v>
      </c>
      <c r="BD17" s="62">
        <f>SUM(BC$3:BC17)</f>
        <v>786201.11914130475</v>
      </c>
      <c r="BE17" s="62">
        <f t="shared" si="21"/>
        <v>59541.529225803206</v>
      </c>
      <c r="BF17" s="62">
        <f t="shared" si="16"/>
        <v>200000</v>
      </c>
      <c r="BG17" s="62">
        <v>0</v>
      </c>
      <c r="BH17" s="62">
        <f t="shared" si="6"/>
        <v>200000</v>
      </c>
      <c r="BI17" s="61">
        <f>BF17*HLOOKUP(mod!$O$3,calc!$AQ$1:$AT$107,$AA17+3,FALSE)*HLOOKUP(mod!$O$3,calc!$AQ$1:$AT$107,2,FALSE)</f>
        <v>104000</v>
      </c>
      <c r="BJ17" s="61">
        <v>0</v>
      </c>
      <c r="BK17" s="61">
        <f>SUM(BI$3:BJ17)</f>
        <v>1456000</v>
      </c>
      <c r="BL17" s="62">
        <f t="shared" si="7"/>
        <v>6757798.8808586979</v>
      </c>
      <c r="BM17" s="70">
        <f t="shared" si="8"/>
        <v>0.24913345768236694</v>
      </c>
      <c r="BN17" s="71">
        <f>IF(SUM(AZ$3:AZ17)*AY$5=0,$Q$4,3)</f>
        <v>1.1499999999999999</v>
      </c>
      <c r="BO17" s="60">
        <v>14</v>
      </c>
      <c r="BP17" s="62">
        <f>SUM(BF$3:BG17)</f>
        <v>3000000</v>
      </c>
    </row>
    <row r="18" spans="1:82" x14ac:dyDescent="0.3">
      <c r="A18" s="60">
        <v>15</v>
      </c>
      <c r="B18" s="62">
        <f t="shared" si="9"/>
        <v>7815096.5179089168</v>
      </c>
      <c r="C18" s="62">
        <f t="shared" si="10"/>
        <v>116330.97048690663</v>
      </c>
      <c r="D18" s="62">
        <f>SUM(C$3:C18)</f>
        <v>1301234.4525779891</v>
      </c>
      <c r="E18" s="62">
        <f t="shared" si="19"/>
        <v>107243.01912726632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2">
        <f t="shared" si="0"/>
        <v>7698765.5474220105</v>
      </c>
      <c r="M18" s="70">
        <f t="shared" si="1"/>
        <v>0.14458160584199886</v>
      </c>
      <c r="N18" s="71">
        <f t="shared" si="2"/>
        <v>1.1499999999999999</v>
      </c>
      <c r="O18" s="60">
        <v>15</v>
      </c>
      <c r="Q18" s="75"/>
      <c r="Z18" s="60">
        <f>IF(AC18&gt;mod!$M$28,Z17,1)</f>
        <v>0</v>
      </c>
      <c r="AA18" s="60">
        <v>15</v>
      </c>
      <c r="AB18" s="62">
        <f t="shared" si="11"/>
        <v>6430689.4747809293</v>
      </c>
      <c r="AC18" s="62">
        <f t="shared" si="12"/>
        <v>30515.028478480814</v>
      </c>
      <c r="AD18" s="62">
        <f>SUM(AC$3:AC18)</f>
        <v>831225.55369755381</v>
      </c>
      <c r="AE18" s="62">
        <f t="shared" si="20"/>
        <v>56479.216035136866</v>
      </c>
      <c r="AF18" s="62">
        <f t="shared" si="13"/>
        <v>100000</v>
      </c>
      <c r="AG18" s="62">
        <f t="shared" si="17"/>
        <v>100000</v>
      </c>
      <c r="AH18" s="62">
        <f t="shared" si="3"/>
        <v>200000</v>
      </c>
      <c r="AI18" s="61">
        <f>AF18*HLOOKUP(mod!$O$3,calc!$AQ$1:$AT$107,AA18+3,FALSE)*HLOOKUP(mod!$O$3,calc!$AQ$1:$AT$107,2,FALSE)</f>
        <v>52000</v>
      </c>
      <c r="AJ18" s="61">
        <f>AG18*HLOOKUP(mod!$O$3,calc!$AU$1:$AX$107,$AA18+3,FALSE)*HLOOKUP(mod!$O$3,calc!$AU$1:$AX$107,2,FALSE)</f>
        <v>94600</v>
      </c>
      <c r="AK18" s="61">
        <f>SUM(AI$3:AJ18)</f>
        <v>1915200</v>
      </c>
      <c r="AL18" s="62">
        <f t="shared" si="4"/>
        <v>6253574.4463024484</v>
      </c>
      <c r="AM18" s="70">
        <f t="shared" si="18"/>
        <v>0.30515839485528351</v>
      </c>
      <c r="AN18" s="71">
        <f>IF(SUM(Z$3:Z18)*Y$5=0,$Q$4,3)</f>
        <v>1.1499999999999999</v>
      </c>
      <c r="AO18" s="60">
        <v>15</v>
      </c>
      <c r="AP18" s="62">
        <f>SUM(AF$3:AG18)</f>
        <v>2900000</v>
      </c>
      <c r="AQ18" s="72">
        <v>1</v>
      </c>
      <c r="AR18" s="72">
        <v>1</v>
      </c>
      <c r="AS18" s="72">
        <v>1</v>
      </c>
      <c r="AT18" s="72">
        <v>1</v>
      </c>
      <c r="AU18" s="72">
        <v>1</v>
      </c>
      <c r="AV18" s="72">
        <v>1</v>
      </c>
      <c r="AW18" s="72">
        <v>1</v>
      </c>
      <c r="AX18" s="72">
        <v>1</v>
      </c>
      <c r="AZ18" s="60">
        <f>IF(BC18&lt;mod!$M$28,1,0)</f>
        <v>0</v>
      </c>
      <c r="BA18" s="60">
        <v>15</v>
      </c>
      <c r="BB18" s="62">
        <f t="shared" si="14"/>
        <v>6757798.8808586979</v>
      </c>
      <c r="BC18" s="62">
        <f t="shared" si="15"/>
        <v>35450.432956166231</v>
      </c>
      <c r="BD18" s="62">
        <f>SUM(BC$3:BC18)</f>
        <v>821651.55209747097</v>
      </c>
      <c r="BE18" s="62">
        <f t="shared" si="21"/>
        <v>56064.79488269936</v>
      </c>
      <c r="BF18" s="62">
        <f t="shared" si="16"/>
        <v>200000</v>
      </c>
      <c r="BG18" s="62">
        <v>0</v>
      </c>
      <c r="BH18" s="62">
        <f t="shared" si="6"/>
        <v>200000</v>
      </c>
      <c r="BI18" s="61">
        <f>BF18*HLOOKUP(mod!$O$3,calc!$AQ$1:$AT$107,$AA18+3,FALSE)*HLOOKUP(mod!$O$3,calc!$AQ$1:$AT$107,2,FALSE)</f>
        <v>104000</v>
      </c>
      <c r="BJ18" s="61">
        <v>0</v>
      </c>
      <c r="BK18" s="61">
        <f>SUM(BI$3:BJ18)</f>
        <v>1560000</v>
      </c>
      <c r="BL18" s="62">
        <f t="shared" si="7"/>
        <v>6618348.4479025314</v>
      </c>
      <c r="BM18" s="70">
        <f t="shared" si="8"/>
        <v>0.26462795023305208</v>
      </c>
      <c r="BN18" s="71">
        <f>IF(SUM(AZ$3:AZ18)*AY$5=0,$Q$4,3)</f>
        <v>1.1499999999999999</v>
      </c>
      <c r="BO18" s="60">
        <v>15</v>
      </c>
      <c r="BP18" s="62">
        <f>SUM(BF$3:BG18)</f>
        <v>3200000</v>
      </c>
    </row>
    <row r="19" spans="1:82" x14ac:dyDescent="0.3">
      <c r="A19" s="60">
        <v>16</v>
      </c>
      <c r="B19" s="62">
        <f t="shared" si="9"/>
        <v>7698765.5474220105</v>
      </c>
      <c r="C19" s="62">
        <f t="shared" si="10"/>
        <v>114438.39975946421</v>
      </c>
      <c r="D19" s="62">
        <f>SUM(C$3:C19)</f>
        <v>1415672.8523374533</v>
      </c>
      <c r="E19" s="62">
        <f t="shared" si="19"/>
        <v>111795.86330757728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2">
        <f t="shared" si="0"/>
        <v>7584327.1476625465</v>
      </c>
      <c r="M19" s="70">
        <f t="shared" si="1"/>
        <v>0.15729698359305044</v>
      </c>
      <c r="N19" s="71">
        <f t="shared" si="2"/>
        <v>1.1499999999999999</v>
      </c>
      <c r="O19" s="60">
        <v>16</v>
      </c>
      <c r="Q19" s="76"/>
      <c r="Z19" s="60">
        <f>IF(AC19&gt;mod!$M$28,Z18,1)</f>
        <v>0</v>
      </c>
      <c r="AA19" s="60">
        <v>16</v>
      </c>
      <c r="AB19" s="62">
        <f t="shared" si="11"/>
        <v>6253574.4463024484</v>
      </c>
      <c r="AC19" s="62">
        <f t="shared" si="12"/>
        <v>24383.578074377994</v>
      </c>
      <c r="AD19" s="62">
        <f>SUM(AC$3:AC19)</f>
        <v>855609.13177193177</v>
      </c>
      <c r="AE19" s="62">
        <f t="shared" si="20"/>
        <v>50532.661543056674</v>
      </c>
      <c r="AF19" s="62">
        <f t="shared" si="13"/>
        <v>100000</v>
      </c>
      <c r="AG19" s="62">
        <f t="shared" si="17"/>
        <v>100000</v>
      </c>
      <c r="AH19" s="62">
        <f t="shared" si="3"/>
        <v>200000</v>
      </c>
      <c r="AI19" s="61">
        <f>AF19*HLOOKUP(mod!$O$3,calc!$AQ$1:$AT$107,AA19+3,FALSE)*HLOOKUP(mod!$O$3,calc!$AQ$1:$AT$107,2,FALSE)</f>
        <v>52000</v>
      </c>
      <c r="AJ19" s="61">
        <f>AG19*HLOOKUP(mod!$O$3,calc!$AU$1:$AX$107,$AA19+3,FALSE)*HLOOKUP(mod!$O$3,calc!$AU$1:$AX$107,2,FALSE)</f>
        <v>94600</v>
      </c>
      <c r="AK19" s="61">
        <f>SUM(AI$3:AJ19)</f>
        <v>2061800</v>
      </c>
      <c r="AL19" s="62">
        <f t="shared" si="4"/>
        <v>6082590.8682280704</v>
      </c>
      <c r="AM19" s="70">
        <f t="shared" si="18"/>
        <v>0.32415657019688104</v>
      </c>
      <c r="AN19" s="71">
        <f>IF(SUM(Z$3:Z19)*Y$5=0,$Q$4,3)</f>
        <v>1.1499999999999999</v>
      </c>
      <c r="AO19" s="60">
        <v>16</v>
      </c>
      <c r="AP19" s="62">
        <f>SUM(AF$3:AG19)</f>
        <v>3100000</v>
      </c>
      <c r="AQ19" s="72">
        <v>1</v>
      </c>
      <c r="AR19" s="72">
        <v>1</v>
      </c>
      <c r="AS19" s="72">
        <v>1</v>
      </c>
      <c r="AT19" s="72">
        <v>1</v>
      </c>
      <c r="AU19" s="72">
        <v>1</v>
      </c>
      <c r="AV19" s="72">
        <v>1</v>
      </c>
      <c r="AW19" s="72">
        <v>1</v>
      </c>
      <c r="AX19" s="72">
        <v>1</v>
      </c>
      <c r="AZ19" s="60">
        <f>IF(BC19&lt;mod!$M$28,1,0)</f>
        <v>0</v>
      </c>
      <c r="BA19" s="60">
        <v>16</v>
      </c>
      <c r="BB19" s="62">
        <f t="shared" si="14"/>
        <v>6618348.4479025314</v>
      </c>
      <c r="BC19" s="62">
        <f t="shared" si="15"/>
        <v>29979.64618031698</v>
      </c>
      <c r="BD19" s="62">
        <f>SUM(BC$3:BC19)</f>
        <v>851631.198277788</v>
      </c>
      <c r="BE19" s="62">
        <f t="shared" si="21"/>
        <v>51644.395392891398</v>
      </c>
      <c r="BF19" s="62">
        <f t="shared" si="16"/>
        <v>200000</v>
      </c>
      <c r="BG19" s="62">
        <v>0</v>
      </c>
      <c r="BH19" s="62">
        <f t="shared" si="6"/>
        <v>200000</v>
      </c>
      <c r="BI19" s="61">
        <f>BF19*HLOOKUP(mod!$O$3,calc!$AQ$1:$AT$107,$AA19+3,FALSE)*HLOOKUP(mod!$O$3,calc!$AQ$1:$AT$107,2,FALSE)</f>
        <v>104000</v>
      </c>
      <c r="BJ19" s="61">
        <v>0</v>
      </c>
      <c r="BK19" s="61">
        <f>SUM(BI$3:BJ19)</f>
        <v>1664000</v>
      </c>
      <c r="BL19" s="62">
        <f t="shared" si="7"/>
        <v>6484368.8017222146</v>
      </c>
      <c r="BM19" s="70">
        <f t="shared" si="8"/>
        <v>0.27951457758642062</v>
      </c>
      <c r="BN19" s="71">
        <f>IF(SUM(AZ$3:AZ19)*AY$5=0,$Q$4,3)</f>
        <v>1.1499999999999999</v>
      </c>
      <c r="BO19" s="60">
        <v>16</v>
      </c>
      <c r="BP19" s="62">
        <f>SUM(BF$3:BG19)</f>
        <v>3400000</v>
      </c>
    </row>
    <row r="20" spans="1:82" x14ac:dyDescent="0.3">
      <c r="A20" s="60">
        <v>17</v>
      </c>
      <c r="B20" s="62">
        <f t="shared" si="9"/>
        <v>7584327.1476625465</v>
      </c>
      <c r="C20" s="62">
        <f t="shared" si="10"/>
        <v>110903.22237059755</v>
      </c>
      <c r="D20" s="62">
        <f>SUM(C$3:C20)</f>
        <v>1526576.0747080508</v>
      </c>
      <c r="E20" s="62">
        <f t="shared" si="19"/>
        <v>114944.98484815539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2">
        <f t="shared" si="0"/>
        <v>7473423.925291949</v>
      </c>
      <c r="M20" s="70">
        <f t="shared" si="1"/>
        <v>0.16961956385645016</v>
      </c>
      <c r="N20" s="71">
        <f t="shared" si="2"/>
        <v>1.1499999999999999</v>
      </c>
      <c r="O20" s="60">
        <v>17</v>
      </c>
      <c r="Q20" s="76"/>
      <c r="Z20" s="60">
        <f>IF(AC20&gt;mod!$M$28,Z19,1)</f>
        <v>0</v>
      </c>
      <c r="AA20" s="60">
        <v>17</v>
      </c>
      <c r="AB20" s="62">
        <f t="shared" si="11"/>
        <v>6082590.8682280704</v>
      </c>
      <c r="AC20" s="62">
        <f t="shared" si="12"/>
        <v>18951.403192158716</v>
      </c>
      <c r="AD20" s="62">
        <f>SUM(AC$3:AC20)</f>
        <v>874560.53496409045</v>
      </c>
      <c r="AE20" s="62">
        <f t="shared" si="20"/>
        <v>43939.328830379163</v>
      </c>
      <c r="AF20" s="62">
        <f t="shared" si="13"/>
        <v>100000</v>
      </c>
      <c r="AG20" s="62">
        <f t="shared" si="17"/>
        <v>100000</v>
      </c>
      <c r="AH20" s="62">
        <f t="shared" si="3"/>
        <v>200000</v>
      </c>
      <c r="AI20" s="61">
        <f>AF20*HLOOKUP(mod!$O$3,calc!$AQ$1:$AT$107,AA20+3,FALSE)*HLOOKUP(mod!$O$3,calc!$AQ$1:$AT$107,2,FALSE)</f>
        <v>52000</v>
      </c>
      <c r="AJ20" s="61">
        <f>AG20*HLOOKUP(mod!$O$3,calc!$AU$1:$AX$107,$AA20+3,FALSE)*HLOOKUP(mod!$O$3,calc!$AU$1:$AX$107,2,FALSE)</f>
        <v>94600</v>
      </c>
      <c r="AK20" s="61">
        <f>SUM(AI$3:AJ20)</f>
        <v>2208400</v>
      </c>
      <c r="AL20" s="62">
        <f t="shared" si="4"/>
        <v>5917039.4650359116</v>
      </c>
      <c r="AM20" s="70">
        <f t="shared" si="18"/>
        <v>0.34255117055156536</v>
      </c>
      <c r="AN20" s="71">
        <f>IF(SUM(Z$3:Z20)*Y$5=0,$Q$4,3)</f>
        <v>1.1499999999999999</v>
      </c>
      <c r="AO20" s="60">
        <v>17</v>
      </c>
      <c r="AP20" s="62">
        <f>SUM(AF$3:AG20)</f>
        <v>3300000</v>
      </c>
      <c r="AQ20" s="72">
        <v>1</v>
      </c>
      <c r="AR20" s="72">
        <v>1</v>
      </c>
      <c r="AS20" s="72">
        <v>1</v>
      </c>
      <c r="AT20" s="72">
        <v>1</v>
      </c>
      <c r="AU20" s="72">
        <v>1</v>
      </c>
      <c r="AV20" s="72">
        <v>1</v>
      </c>
      <c r="AW20" s="72">
        <v>1</v>
      </c>
      <c r="AX20" s="72">
        <v>1</v>
      </c>
      <c r="AZ20" s="60">
        <f>IF(BC20&lt;mod!$M$28,1,0)</f>
        <v>0</v>
      </c>
      <c r="BA20" s="60">
        <v>17</v>
      </c>
      <c r="BB20" s="62">
        <f t="shared" si="14"/>
        <v>6484368.8017222146</v>
      </c>
      <c r="BC20" s="62">
        <f t="shared" si="15"/>
        <v>24839.882748340631</v>
      </c>
      <c r="BD20" s="62">
        <f>SUM(BC$3:BC20)</f>
        <v>876471.08102612861</v>
      </c>
      <c r="BE20" s="62">
        <f t="shared" si="21"/>
        <v>46545.421682452281</v>
      </c>
      <c r="BF20" s="62">
        <f t="shared" si="16"/>
        <v>200000</v>
      </c>
      <c r="BG20" s="62">
        <v>0</v>
      </c>
      <c r="BH20" s="62">
        <f t="shared" si="6"/>
        <v>200000</v>
      </c>
      <c r="BI20" s="61">
        <f>BF20*HLOOKUP(mod!$O$3,calc!$AQ$1:$AT$107,$AA20+3,FALSE)*HLOOKUP(mod!$O$3,calc!$AQ$1:$AT$107,2,FALSE)</f>
        <v>104000</v>
      </c>
      <c r="BJ20" s="61">
        <v>0</v>
      </c>
      <c r="BK20" s="61">
        <f>SUM(BI$3:BJ20)</f>
        <v>1768000</v>
      </c>
      <c r="BL20" s="62">
        <f t="shared" si="7"/>
        <v>6355528.9189738743</v>
      </c>
      <c r="BM20" s="70">
        <f t="shared" si="8"/>
        <v>0.29383012011401399</v>
      </c>
      <c r="BN20" s="71">
        <f>IF(SUM(AZ$3:AZ20)*AY$5=0,$Q$4,3)</f>
        <v>1.1499999999999999</v>
      </c>
      <c r="BO20" s="60">
        <v>17</v>
      </c>
      <c r="BP20" s="62">
        <f>SUM(BF$3:BG20)</f>
        <v>3600000</v>
      </c>
      <c r="BX20" s="77"/>
      <c r="BY20" s="77"/>
      <c r="BZ20" s="77"/>
      <c r="CB20" s="77"/>
      <c r="CC20" s="77"/>
      <c r="CD20" s="77"/>
    </row>
    <row r="21" spans="1:82" x14ac:dyDescent="0.3">
      <c r="A21" s="60">
        <v>18</v>
      </c>
      <c r="B21" s="62">
        <f t="shared" si="9"/>
        <v>7473423.925291949</v>
      </c>
      <c r="C21" s="62">
        <f t="shared" si="10"/>
        <v>105905.64608609516</v>
      </c>
      <c r="D21" s="62">
        <f>SUM(C$3:C21)</f>
        <v>1632481.7207941459</v>
      </c>
      <c r="E21" s="62">
        <f t="shared" si="19"/>
        <v>116494.56774856253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2">
        <f t="shared" si="0"/>
        <v>7367518.2792058541</v>
      </c>
      <c r="M21" s="70">
        <f t="shared" si="1"/>
        <v>0.18138685786601627</v>
      </c>
      <c r="N21" s="71">
        <f t="shared" si="2"/>
        <v>1.1499999999999999</v>
      </c>
      <c r="O21" s="60">
        <v>18</v>
      </c>
      <c r="Q21" s="76"/>
      <c r="Z21" s="60">
        <f>IF(AC21&gt;mod!$M$28,Z20,1)</f>
        <v>0</v>
      </c>
      <c r="AA21" s="60">
        <v>18</v>
      </c>
      <c r="AB21" s="62">
        <f t="shared" si="11"/>
        <v>5917039.4650359116</v>
      </c>
      <c r="AC21" s="62">
        <f t="shared" si="12"/>
        <v>14328.514521853585</v>
      </c>
      <c r="AD21" s="62">
        <f>SUM(AC$3:AC21)</f>
        <v>888889.04948594398</v>
      </c>
      <c r="AE21" s="62">
        <f t="shared" si="20"/>
        <v>37136.494817527113</v>
      </c>
      <c r="AF21" s="62">
        <f t="shared" si="13"/>
        <v>100000</v>
      </c>
      <c r="AG21" s="62">
        <f t="shared" si="17"/>
        <v>100000</v>
      </c>
      <c r="AH21" s="62">
        <f t="shared" si="3"/>
        <v>200000</v>
      </c>
      <c r="AI21" s="61">
        <f>AF21*HLOOKUP(mod!$O$3,calc!$AQ$1:$AT$107,AA21+3,FALSE)*HLOOKUP(mod!$O$3,calc!$AQ$1:$AT$107,2,FALSE)</f>
        <v>52000</v>
      </c>
      <c r="AJ21" s="61">
        <f>AG21*HLOOKUP(mod!$O$3,calc!$AU$1:$AX$107,$AA21+3,FALSE)*HLOOKUP(mod!$O$3,calc!$AU$1:$AX$107,2,FALSE)</f>
        <v>94600</v>
      </c>
      <c r="AK21" s="61">
        <f>SUM(AI$3:AJ21)</f>
        <v>2355000</v>
      </c>
      <c r="AL21" s="62">
        <f t="shared" si="4"/>
        <v>5756110.9505140577</v>
      </c>
      <c r="AM21" s="70">
        <f t="shared" si="18"/>
        <v>0.3604321166095491</v>
      </c>
      <c r="AN21" s="71">
        <f>IF(SUM(Z$3:Z21)*Y$5=0,$Q$4,3)</f>
        <v>1.1499999999999999</v>
      </c>
      <c r="AO21" s="60">
        <v>18</v>
      </c>
      <c r="AP21" s="62">
        <f>SUM(AF$3:AG21)</f>
        <v>3500000</v>
      </c>
      <c r="AQ21" s="72">
        <v>1</v>
      </c>
      <c r="AR21" s="72">
        <v>1</v>
      </c>
      <c r="AS21" s="72">
        <v>1</v>
      </c>
      <c r="AT21" s="72">
        <v>1</v>
      </c>
      <c r="AU21" s="72">
        <v>1</v>
      </c>
      <c r="AV21" s="72">
        <v>1</v>
      </c>
      <c r="AW21" s="72">
        <v>1</v>
      </c>
      <c r="AX21" s="72">
        <v>1</v>
      </c>
      <c r="AZ21" s="60">
        <f>IF(BC21&lt;mod!$M$28,1,0)</f>
        <v>0</v>
      </c>
      <c r="BA21" s="60">
        <v>18</v>
      </c>
      <c r="BB21" s="62">
        <f t="shared" si="14"/>
        <v>6355528.9189738743</v>
      </c>
      <c r="BC21" s="62">
        <f t="shared" si="15"/>
        <v>20172.35356929433</v>
      </c>
      <c r="BD21" s="62">
        <f>SUM(BC$3:BC21)</f>
        <v>896643.43459542294</v>
      </c>
      <c r="BE21" s="62">
        <f t="shared" si="21"/>
        <v>41054.517284783054</v>
      </c>
      <c r="BF21" s="62">
        <f t="shared" si="16"/>
        <v>200000</v>
      </c>
      <c r="BG21" s="62">
        <v>0</v>
      </c>
      <c r="BH21" s="62">
        <f t="shared" si="6"/>
        <v>200000</v>
      </c>
      <c r="BI21" s="61">
        <f>BF21*HLOOKUP(mod!$O$3,calc!$AQ$1:$AT$107,$AA21+3,FALSE)*HLOOKUP(mod!$O$3,calc!$AQ$1:$AT$107,2,FALSE)</f>
        <v>104000</v>
      </c>
      <c r="BJ21" s="61">
        <v>0</v>
      </c>
      <c r="BK21" s="61">
        <f>SUM(BI$3:BJ21)</f>
        <v>1872000</v>
      </c>
      <c r="BL21" s="62">
        <f t="shared" si="7"/>
        <v>6231356.56540458</v>
      </c>
      <c r="BM21" s="70">
        <f t="shared" si="8"/>
        <v>0.30762704828838006</v>
      </c>
      <c r="BN21" s="71">
        <f>IF(SUM(AZ$3:AZ21)*AY$5=0,$Q$4,3)</f>
        <v>1.1499999999999999</v>
      </c>
      <c r="BO21" s="60">
        <v>18</v>
      </c>
      <c r="BP21" s="62">
        <f>SUM(BF$3:BG21)</f>
        <v>3800000</v>
      </c>
      <c r="BX21" s="77"/>
      <c r="BY21" s="77"/>
      <c r="BZ21" s="77"/>
      <c r="CB21" s="77"/>
      <c r="CC21" s="77"/>
      <c r="CD21" s="77"/>
    </row>
    <row r="22" spans="1:82" x14ac:dyDescent="0.3">
      <c r="A22" s="60">
        <v>19</v>
      </c>
      <c r="B22" s="62">
        <f t="shared" si="9"/>
        <v>7367518.2792058541</v>
      </c>
      <c r="C22" s="62">
        <f t="shared" si="10"/>
        <v>99700.116769108194</v>
      </c>
      <c r="D22" s="62">
        <f>SUM(C$3:C22)</f>
        <v>1732181.8375632542</v>
      </c>
      <c r="E22" s="62">
        <f t="shared" si="19"/>
        <v>116330.97048690663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2">
        <f t="shared" si="0"/>
        <v>7267818.1624367461</v>
      </c>
      <c r="M22" s="70">
        <f t="shared" si="1"/>
        <v>0.19246464861813928</v>
      </c>
      <c r="N22" s="71">
        <f t="shared" si="2"/>
        <v>1.1499999999999999</v>
      </c>
      <c r="O22" s="60">
        <v>19</v>
      </c>
      <c r="Q22" s="76"/>
      <c r="Z22" s="60">
        <f>IF(AC22&gt;mod!$M$28,Z21,1)</f>
        <v>0</v>
      </c>
      <c r="AA22" s="60">
        <v>19</v>
      </c>
      <c r="AB22" s="62">
        <f t="shared" si="11"/>
        <v>5756110.9505140577</v>
      </c>
      <c r="AC22" s="62">
        <f t="shared" si="12"/>
        <v>10538.666360601921</v>
      </c>
      <c r="AD22" s="62">
        <f>SUM(AC$3:AC22)</f>
        <v>899427.71584654588</v>
      </c>
      <c r="AE22" s="62">
        <f t="shared" si="20"/>
        <v>30515.028478480814</v>
      </c>
      <c r="AF22" s="62">
        <f t="shared" si="13"/>
        <v>100000</v>
      </c>
      <c r="AG22" s="62">
        <f t="shared" si="17"/>
        <v>100000</v>
      </c>
      <c r="AH22" s="62">
        <f t="shared" si="3"/>
        <v>200000</v>
      </c>
      <c r="AI22" s="61">
        <f>AF22*HLOOKUP(mod!$O$3,calc!$AQ$1:$AT$107,AA22+3,FALSE)*HLOOKUP(mod!$O$3,calc!$AQ$1:$AT$107,2,FALSE)</f>
        <v>52000</v>
      </c>
      <c r="AJ22" s="61">
        <f>AG22*HLOOKUP(mod!$O$3,calc!$AU$1:$AX$107,$AA22+3,FALSE)*HLOOKUP(mod!$O$3,calc!$AU$1:$AX$107,2,FALSE)</f>
        <v>94600</v>
      </c>
      <c r="AK22" s="61">
        <f>SUM(AI$3:AJ22)</f>
        <v>2501600</v>
      </c>
      <c r="AL22" s="62">
        <f t="shared" si="4"/>
        <v>5598972.2841534559</v>
      </c>
      <c r="AM22" s="70">
        <f t="shared" si="18"/>
        <v>0.37789196842739381</v>
      </c>
      <c r="AN22" s="71">
        <f>IF(SUM(Z$3:Z22)*Y$5=0,$Q$4,3)</f>
        <v>1.1499999999999999</v>
      </c>
      <c r="AO22" s="60">
        <v>19</v>
      </c>
      <c r="AP22" s="62">
        <f>SUM(AF$3:AG22)</f>
        <v>3700000</v>
      </c>
      <c r="AQ22" s="72">
        <v>1</v>
      </c>
      <c r="AR22" s="72">
        <v>1</v>
      </c>
      <c r="AS22" s="72">
        <v>1</v>
      </c>
      <c r="AT22" s="72">
        <v>1</v>
      </c>
      <c r="AU22" s="72">
        <v>1</v>
      </c>
      <c r="AV22" s="72">
        <v>1</v>
      </c>
      <c r="AW22" s="72">
        <v>1</v>
      </c>
      <c r="AX22" s="72">
        <v>1</v>
      </c>
      <c r="AZ22" s="60">
        <f>IF(BC22&lt;mod!$M$28,1,0)</f>
        <v>0</v>
      </c>
      <c r="BA22" s="60">
        <v>19</v>
      </c>
      <c r="BB22" s="62">
        <f t="shared" si="14"/>
        <v>6231356.56540458</v>
      </c>
      <c r="BC22" s="62">
        <f t="shared" si="15"/>
        <v>16061.810781304159</v>
      </c>
      <c r="BD22" s="62">
        <f>SUM(BC$3:BC22)</f>
        <v>912705.24537672708</v>
      </c>
      <c r="BE22" s="62">
        <f t="shared" si="21"/>
        <v>35450.432956166231</v>
      </c>
      <c r="BF22" s="62">
        <f t="shared" si="16"/>
        <v>200000</v>
      </c>
      <c r="BG22" s="62">
        <v>0</v>
      </c>
      <c r="BH22" s="62">
        <f t="shared" si="6"/>
        <v>200000</v>
      </c>
      <c r="BI22" s="61">
        <f>BF22*HLOOKUP(mod!$O$3,calc!$AQ$1:$AT$107,$AA22+3,FALSE)*HLOOKUP(mod!$O$3,calc!$AQ$1:$AT$107,2,FALSE)</f>
        <v>104000</v>
      </c>
      <c r="BJ22" s="61">
        <v>0</v>
      </c>
      <c r="BK22" s="61">
        <f>SUM(BI$3:BJ22)</f>
        <v>1976000</v>
      </c>
      <c r="BL22" s="62">
        <f t="shared" si="7"/>
        <v>6111294.7546232762</v>
      </c>
      <c r="BM22" s="70">
        <f t="shared" si="8"/>
        <v>0.32096724948630262</v>
      </c>
      <c r="BN22" s="71">
        <f>IF(SUM(AZ$3:AZ22)*AY$5=0,$Q$4,3)</f>
        <v>1.1499999999999999</v>
      </c>
      <c r="BO22" s="60">
        <v>19</v>
      </c>
      <c r="BP22" s="62">
        <f>SUM(BF$3:BG22)</f>
        <v>4000000</v>
      </c>
      <c r="BX22" s="77"/>
      <c r="BY22" s="77"/>
      <c r="BZ22" s="77"/>
      <c r="CB22" s="77"/>
      <c r="CC22" s="77"/>
      <c r="CD22" s="77"/>
    </row>
    <row r="23" spans="1:82" x14ac:dyDescent="0.3">
      <c r="A23" s="60">
        <v>20</v>
      </c>
      <c r="B23" s="62">
        <f t="shared" si="9"/>
        <v>7267818.1624367461</v>
      </c>
      <c r="C23" s="62">
        <f t="shared" si="10"/>
        <v>92588.074152147456</v>
      </c>
      <c r="D23" s="62">
        <f>SUM(C$3:C23)</f>
        <v>1824769.9117154016</v>
      </c>
      <c r="E23" s="62">
        <f t="shared" si="19"/>
        <v>114438.39975946421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2">
        <f t="shared" si="0"/>
        <v>7175230.0882845987</v>
      </c>
      <c r="M23" s="70">
        <f t="shared" si="1"/>
        <v>0.20275221241282237</v>
      </c>
      <c r="N23" s="71">
        <f t="shared" si="2"/>
        <v>1.1499999999999999</v>
      </c>
      <c r="O23" s="60">
        <v>20</v>
      </c>
      <c r="Q23" s="76"/>
      <c r="Z23" s="60">
        <f>IF(AC23&gt;mod!$M$28,Z22,1)</f>
        <v>0</v>
      </c>
      <c r="AA23" s="60">
        <v>20</v>
      </c>
      <c r="AB23" s="62">
        <f t="shared" si="11"/>
        <v>5598972.2841534559</v>
      </c>
      <c r="AC23" s="62">
        <f t="shared" si="12"/>
        <v>7539.6173327436782</v>
      </c>
      <c r="AD23" s="62">
        <f>SUM(AC$3:AC23)</f>
        <v>906967.33317928959</v>
      </c>
      <c r="AE23" s="62">
        <f t="shared" si="20"/>
        <v>24383.578074377994</v>
      </c>
      <c r="AF23" s="62">
        <f t="shared" si="13"/>
        <v>100000</v>
      </c>
      <c r="AG23" s="62">
        <f t="shared" si="17"/>
        <v>100000</v>
      </c>
      <c r="AH23" s="62">
        <f t="shared" si="3"/>
        <v>200000</v>
      </c>
      <c r="AI23" s="61">
        <f>AF23*HLOOKUP(mod!$O$3,calc!$AQ$1:$AT$107,AA23+3,FALSE)*HLOOKUP(mod!$O$3,calc!$AQ$1:$AT$107,2,FALSE)</f>
        <v>52000</v>
      </c>
      <c r="AJ23" s="61">
        <f>AG23*HLOOKUP(mod!$O$3,calc!$AU$1:$AX$107,$AA23+3,FALSE)*HLOOKUP(mod!$O$3,calc!$AU$1:$AX$107,2,FALSE)</f>
        <v>94600</v>
      </c>
      <c r="AK23" s="61">
        <f>SUM(AI$3:AJ23)</f>
        <v>2648200</v>
      </c>
      <c r="AL23" s="62">
        <f t="shared" si="4"/>
        <v>5444832.6668207124</v>
      </c>
      <c r="AM23" s="70">
        <f t="shared" si="18"/>
        <v>0.39501859257547645</v>
      </c>
      <c r="AN23" s="71">
        <f>IF(SUM(Z$3:Z23)*Y$5=0,$Q$4,3)</f>
        <v>1.1499999999999999</v>
      </c>
      <c r="AO23" s="60">
        <v>20</v>
      </c>
      <c r="AP23" s="62">
        <f>SUM(AF$3:AG23)</f>
        <v>3900000</v>
      </c>
      <c r="AQ23" s="72">
        <v>1</v>
      </c>
      <c r="AR23" s="72">
        <v>1</v>
      </c>
      <c r="AS23" s="72">
        <v>1</v>
      </c>
      <c r="AT23" s="72">
        <v>1</v>
      </c>
      <c r="AU23" s="72">
        <v>1</v>
      </c>
      <c r="AV23" s="72">
        <v>1</v>
      </c>
      <c r="AW23" s="72">
        <v>1</v>
      </c>
      <c r="AX23" s="72">
        <v>1</v>
      </c>
      <c r="AZ23" s="60">
        <f>IF(BC23&lt;mod!$M$28,1,0)</f>
        <v>0</v>
      </c>
      <c r="BA23" s="60">
        <v>20</v>
      </c>
      <c r="BB23" s="62">
        <f t="shared" si="14"/>
        <v>6111294.7546232762</v>
      </c>
      <c r="BC23" s="62">
        <f t="shared" si="15"/>
        <v>12542.469886018447</v>
      </c>
      <c r="BD23" s="62">
        <f>SUM(BC$3:BC23)</f>
        <v>925247.71526274551</v>
      </c>
      <c r="BE23" s="62">
        <f t="shared" si="21"/>
        <v>29979.64618031698</v>
      </c>
      <c r="BF23" s="62">
        <f t="shared" si="16"/>
        <v>200000</v>
      </c>
      <c r="BG23" s="62">
        <v>0</v>
      </c>
      <c r="BH23" s="62">
        <f t="shared" si="6"/>
        <v>200000</v>
      </c>
      <c r="BI23" s="61">
        <f>BF23*HLOOKUP(mod!$O$3,calc!$AQ$1:$AT$107,$AA23+3,FALSE)*HLOOKUP(mod!$O$3,calc!$AQ$1:$AT$107,2,FALSE)</f>
        <v>104000</v>
      </c>
      <c r="BJ23" s="61">
        <v>0</v>
      </c>
      <c r="BK23" s="61">
        <f>SUM(BI$3:BJ23)</f>
        <v>2080000</v>
      </c>
      <c r="BL23" s="62">
        <f t="shared" si="7"/>
        <v>5994752.2847372573</v>
      </c>
      <c r="BM23" s="70">
        <f t="shared" si="8"/>
        <v>0.33391641280697137</v>
      </c>
      <c r="BN23" s="71">
        <f>IF(SUM(AZ$3:AZ23)*AY$5=0,$Q$4,3)</f>
        <v>1.1499999999999999</v>
      </c>
      <c r="BO23" s="60">
        <v>20</v>
      </c>
      <c r="BP23" s="62">
        <f>SUM(BF$3:BG23)</f>
        <v>4200000</v>
      </c>
      <c r="BX23" s="77"/>
      <c r="BY23" s="77"/>
      <c r="BZ23" s="77"/>
      <c r="CB23" s="77"/>
      <c r="CC23" s="77"/>
      <c r="CD23" s="77"/>
    </row>
    <row r="24" spans="1:82" x14ac:dyDescent="0.3">
      <c r="A24" s="60">
        <v>21</v>
      </c>
      <c r="B24" s="62">
        <f t="shared" si="9"/>
        <v>7175230.0882845987</v>
      </c>
      <c r="C24" s="62">
        <f t="shared" si="10"/>
        <v>84887.982865970669</v>
      </c>
      <c r="D24" s="62">
        <f>SUM(C$3:C24)</f>
        <v>1909657.8945813722</v>
      </c>
      <c r="E24" s="62">
        <f t="shared" si="19"/>
        <v>110903.22237059755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2">
        <f t="shared" si="0"/>
        <v>7090342.1054186281</v>
      </c>
      <c r="M24" s="70">
        <f t="shared" si="1"/>
        <v>0.21218421050904135</v>
      </c>
      <c r="N24" s="71">
        <f t="shared" si="2"/>
        <v>1.1499999999999999</v>
      </c>
      <c r="O24" s="60">
        <v>21</v>
      </c>
      <c r="Q24" s="62"/>
      <c r="Z24" s="60">
        <f>IF(AC24&gt;mod!$M$28,Z23,1)</f>
        <v>0</v>
      </c>
      <c r="AA24" s="60">
        <v>21</v>
      </c>
      <c r="AB24" s="62">
        <f t="shared" si="11"/>
        <v>5444832.6668207124</v>
      </c>
      <c r="AC24" s="62">
        <f t="shared" si="12"/>
        <v>5245.5275512164435</v>
      </c>
      <c r="AD24" s="62">
        <f>SUM(AC$3:AC24)</f>
        <v>912212.86073050601</v>
      </c>
      <c r="AE24" s="62">
        <f t="shared" si="20"/>
        <v>18951.403192158716</v>
      </c>
      <c r="AF24" s="62">
        <f t="shared" si="13"/>
        <v>100000</v>
      </c>
      <c r="AG24" s="62">
        <f t="shared" si="17"/>
        <v>100000</v>
      </c>
      <c r="AH24" s="62">
        <f t="shared" si="3"/>
        <v>200000</v>
      </c>
      <c r="AI24" s="61">
        <f>AF24*HLOOKUP(mod!$O$3,calc!$AQ$1:$AT$107,AA24+3,FALSE)*HLOOKUP(mod!$O$3,calc!$AQ$1:$AT$107,2,FALSE)</f>
        <v>52000</v>
      </c>
      <c r="AJ24" s="61">
        <f>AG24*HLOOKUP(mod!$O$3,calc!$AU$1:$AX$107,$AA24+3,FALSE)*HLOOKUP(mod!$O$3,calc!$AU$1:$AX$107,2,FALSE)</f>
        <v>94600</v>
      </c>
      <c r="AK24" s="61">
        <f>SUM(AI$3:AJ24)</f>
        <v>2794800</v>
      </c>
      <c r="AL24" s="62">
        <f t="shared" si="4"/>
        <v>5292987.1392694963</v>
      </c>
      <c r="AM24" s="70">
        <f t="shared" si="18"/>
        <v>0.41189031785894481</v>
      </c>
      <c r="AN24" s="71">
        <f>IF(SUM(Z$3:Z24)*Y$5=0,$Q$4,3)</f>
        <v>1.1499999999999999</v>
      </c>
      <c r="AO24" s="60">
        <v>21</v>
      </c>
      <c r="AP24" s="62">
        <f>SUM(AF$3:AG24)</f>
        <v>4100000</v>
      </c>
      <c r="AQ24" s="72">
        <v>1</v>
      </c>
      <c r="AR24" s="72">
        <v>1</v>
      </c>
      <c r="AS24" s="72">
        <v>1</v>
      </c>
      <c r="AT24" s="72">
        <v>1</v>
      </c>
      <c r="AU24" s="72">
        <v>1</v>
      </c>
      <c r="AV24" s="72">
        <v>1</v>
      </c>
      <c r="AW24" s="72">
        <v>1</v>
      </c>
      <c r="AX24" s="72">
        <v>1</v>
      </c>
      <c r="AZ24" s="60">
        <f>IF(BC24&lt;mod!$M$28,1,0)</f>
        <v>0</v>
      </c>
      <c r="BA24" s="60">
        <v>21</v>
      </c>
      <c r="BB24" s="62">
        <f t="shared" si="14"/>
        <v>5994752.2847372573</v>
      </c>
      <c r="BC24" s="62">
        <f t="shared" si="15"/>
        <v>9607.4833340306577</v>
      </c>
      <c r="BD24" s="62">
        <f>SUM(BC$3:BC24)</f>
        <v>934855.19859677611</v>
      </c>
      <c r="BE24" s="62">
        <f t="shared" si="21"/>
        <v>24839.882748340631</v>
      </c>
      <c r="BF24" s="62">
        <f t="shared" si="16"/>
        <v>200000</v>
      </c>
      <c r="BG24" s="62">
        <v>0</v>
      </c>
      <c r="BH24" s="62">
        <f t="shared" si="6"/>
        <v>200000</v>
      </c>
      <c r="BI24" s="61">
        <f>BF24*HLOOKUP(mod!$O$3,calc!$AQ$1:$AT$107,$AA24+3,FALSE)*HLOOKUP(mod!$O$3,calc!$AQ$1:$AT$107,2,FALSE)</f>
        <v>104000</v>
      </c>
      <c r="BJ24" s="61">
        <v>0</v>
      </c>
      <c r="BK24" s="61">
        <f>SUM(BI$3:BJ24)</f>
        <v>2184000</v>
      </c>
      <c r="BL24" s="62">
        <f t="shared" si="7"/>
        <v>5881144.8014032263</v>
      </c>
      <c r="BM24" s="70">
        <f t="shared" si="8"/>
        <v>0.34653946651075263</v>
      </c>
      <c r="BN24" s="71">
        <f>IF(SUM(AZ$3:AZ24)*AY$5=0,$Q$4,3)</f>
        <v>1.1499999999999999</v>
      </c>
      <c r="BO24" s="60">
        <v>21</v>
      </c>
      <c r="BP24" s="62">
        <f>SUM(BF$3:BG24)</f>
        <v>4400000</v>
      </c>
      <c r="BX24" s="77"/>
      <c r="BY24" s="77"/>
      <c r="BZ24" s="77"/>
      <c r="CB24" s="77"/>
      <c r="CC24" s="77"/>
      <c r="CD24" s="77"/>
    </row>
    <row r="25" spans="1:82" x14ac:dyDescent="0.3">
      <c r="A25" s="60">
        <v>22</v>
      </c>
      <c r="B25" s="62">
        <f t="shared" si="9"/>
        <v>7090342.1054186281</v>
      </c>
      <c r="C25" s="62">
        <f t="shared" si="10"/>
        <v>76907.507225827096</v>
      </c>
      <c r="D25" s="62">
        <f>SUM(C$3:C25)</f>
        <v>1986565.4018071992</v>
      </c>
      <c r="E25" s="62">
        <f t="shared" si="19"/>
        <v>105905.64608609516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2">
        <f t="shared" si="0"/>
        <v>7013434.5981928008</v>
      </c>
      <c r="M25" s="70">
        <f t="shared" si="1"/>
        <v>0.22072948908968881</v>
      </c>
      <c r="N25" s="71">
        <f t="shared" si="2"/>
        <v>1.1499999999999999</v>
      </c>
      <c r="O25" s="60">
        <v>22</v>
      </c>
      <c r="Q25" s="62"/>
      <c r="Z25" s="60">
        <f>IF(AC25&gt;mod!$M$28,Z24,1)</f>
        <v>0</v>
      </c>
      <c r="AA25" s="60">
        <v>22</v>
      </c>
      <c r="AB25" s="62">
        <f t="shared" si="11"/>
        <v>5292987.1392694963</v>
      </c>
      <c r="AC25" s="62">
        <f t="shared" si="12"/>
        <v>3547.6873719292571</v>
      </c>
      <c r="AD25" s="62">
        <f>SUM(AC$3:AC25)</f>
        <v>915760.54810243531</v>
      </c>
      <c r="AE25" s="62">
        <f t="shared" si="20"/>
        <v>14328.514521853585</v>
      </c>
      <c r="AF25" s="62">
        <f t="shared" si="13"/>
        <v>100000</v>
      </c>
      <c r="AG25" s="62">
        <f t="shared" si="17"/>
        <v>100000</v>
      </c>
      <c r="AH25" s="62">
        <f t="shared" si="3"/>
        <v>200000</v>
      </c>
      <c r="AI25" s="61">
        <f>AF25*HLOOKUP(mod!$O$3,calc!$AQ$1:$AT$107,AA25+3,FALSE)*HLOOKUP(mod!$O$3,calc!$AQ$1:$AT$107,2,FALSE)</f>
        <v>52000</v>
      </c>
      <c r="AJ25" s="61">
        <f>AG25*HLOOKUP(mod!$O$3,calc!$AU$1:$AX$107,$AA25+3,FALSE)*HLOOKUP(mod!$O$3,calc!$AU$1:$AX$107,2,FALSE)</f>
        <v>94600</v>
      </c>
      <c r="AK25" s="61">
        <f>SUM(AI$3:AJ25)</f>
        <v>2941400</v>
      </c>
      <c r="AL25" s="62">
        <f t="shared" si="4"/>
        <v>5142839.4518975671</v>
      </c>
      <c r="AM25" s="70">
        <f t="shared" si="18"/>
        <v>0.42857339423360363</v>
      </c>
      <c r="AN25" s="71">
        <f>IF(SUM(Z$3:Z25)*Y$5=0,$Q$4,3)</f>
        <v>1.1499999999999999</v>
      </c>
      <c r="AO25" s="60">
        <v>22</v>
      </c>
      <c r="AP25" s="62">
        <f>SUM(AF$3:AG25)</f>
        <v>4300000</v>
      </c>
      <c r="AQ25" s="72">
        <v>1</v>
      </c>
      <c r="AR25" s="72">
        <v>1</v>
      </c>
      <c r="AS25" s="72">
        <v>1</v>
      </c>
      <c r="AT25" s="72">
        <v>1</v>
      </c>
      <c r="AU25" s="72">
        <v>1</v>
      </c>
      <c r="AV25" s="72">
        <v>1</v>
      </c>
      <c r="AW25" s="72">
        <v>1</v>
      </c>
      <c r="AX25" s="72">
        <v>1</v>
      </c>
      <c r="AZ25" s="60">
        <f>IF(BC25&lt;mod!$M$28,1,0)</f>
        <v>0</v>
      </c>
      <c r="BA25" s="60">
        <v>22</v>
      </c>
      <c r="BB25" s="62">
        <f t="shared" si="14"/>
        <v>5881144.8014032263</v>
      </c>
      <c r="BC25" s="62">
        <f t="shared" si="15"/>
        <v>7219.8278626864349</v>
      </c>
      <c r="BD25" s="62">
        <f>SUM(BC$3:BC25)</f>
        <v>942075.02645946259</v>
      </c>
      <c r="BE25" s="62">
        <f t="shared" si="21"/>
        <v>20172.35356929433</v>
      </c>
      <c r="BF25" s="62">
        <f t="shared" si="16"/>
        <v>200000</v>
      </c>
      <c r="BG25" s="62">
        <v>0</v>
      </c>
      <c r="BH25" s="62">
        <f t="shared" si="6"/>
        <v>200000</v>
      </c>
      <c r="BI25" s="61">
        <f>BF25*HLOOKUP(mod!$O$3,calc!$AQ$1:$AT$107,$AA25+3,FALSE)*HLOOKUP(mod!$O$3,calc!$AQ$1:$AT$107,2,FALSE)</f>
        <v>104000</v>
      </c>
      <c r="BJ25" s="61">
        <v>0</v>
      </c>
      <c r="BK25" s="61">
        <f>SUM(BI$3:BJ25)</f>
        <v>2288000</v>
      </c>
      <c r="BL25" s="62">
        <f t="shared" si="7"/>
        <v>5769924.9735405399</v>
      </c>
      <c r="BM25" s="70">
        <f t="shared" si="8"/>
        <v>0.35889722516216227</v>
      </c>
      <c r="BN25" s="71">
        <f>IF(SUM(AZ$3:AZ25)*AY$5=0,$Q$4,3)</f>
        <v>1.1499999999999999</v>
      </c>
      <c r="BO25" s="60">
        <v>22</v>
      </c>
      <c r="BP25" s="62">
        <f>SUM(BF$3:BG25)</f>
        <v>4600000</v>
      </c>
      <c r="BX25" s="77"/>
      <c r="BY25" s="77"/>
      <c r="BZ25" s="77"/>
      <c r="CB25" s="77"/>
      <c r="CC25" s="77"/>
      <c r="CD25" s="77"/>
    </row>
    <row r="26" spans="1:82" x14ac:dyDescent="0.3">
      <c r="A26" s="60">
        <v>23</v>
      </c>
      <c r="B26" s="62">
        <f t="shared" si="9"/>
        <v>7013434.5981928008</v>
      </c>
      <c r="C26" s="62">
        <f t="shared" si="10"/>
        <v>68921.515316015022</v>
      </c>
      <c r="D26" s="62">
        <f>SUM(C$3:C26)</f>
        <v>2055486.9171232143</v>
      </c>
      <c r="E26" s="62">
        <f t="shared" si="19"/>
        <v>99700.116769108194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2">
        <f t="shared" si="0"/>
        <v>6944513.0828767857</v>
      </c>
      <c r="M26" s="70">
        <f t="shared" si="1"/>
        <v>0.22838743523591265</v>
      </c>
      <c r="N26" s="71">
        <f t="shared" si="2"/>
        <v>1.1499999999999999</v>
      </c>
      <c r="O26" s="60">
        <v>23</v>
      </c>
      <c r="Z26" s="60">
        <f>IF(AC26&gt;mod!$M$28,Z25,1)</f>
        <v>0</v>
      </c>
      <c r="AA26" s="60">
        <v>23</v>
      </c>
      <c r="AB26" s="62">
        <f t="shared" si="11"/>
        <v>5142839.4518975671</v>
      </c>
      <c r="AC26" s="62">
        <f t="shared" si="12"/>
        <v>2331.3293962511184</v>
      </c>
      <c r="AD26" s="62">
        <f>SUM(AC$3:AC26)</f>
        <v>918091.87749868643</v>
      </c>
      <c r="AE26" s="62">
        <f t="shared" si="20"/>
        <v>10538.666360601921</v>
      </c>
      <c r="AF26" s="62">
        <f t="shared" si="13"/>
        <v>100000</v>
      </c>
      <c r="AG26" s="62">
        <f t="shared" si="17"/>
        <v>100000</v>
      </c>
      <c r="AH26" s="62">
        <f t="shared" si="3"/>
        <v>200000</v>
      </c>
      <c r="AI26" s="61">
        <f>AF26*HLOOKUP(mod!$O$3,calc!$AQ$1:$AT$107,AA26+3,FALSE)*HLOOKUP(mod!$O$3,calc!$AQ$1:$AT$107,2,FALSE)</f>
        <v>52000</v>
      </c>
      <c r="AJ26" s="61">
        <f>AG26*HLOOKUP(mod!$O$3,calc!$AU$1:$AX$107,$AA26+3,FALSE)*HLOOKUP(mod!$O$3,calc!$AU$1:$AX$107,2,FALSE)</f>
        <v>94600</v>
      </c>
      <c r="AK26" s="61">
        <f>SUM(AI$3:AJ26)</f>
        <v>3088000</v>
      </c>
      <c r="AL26" s="62">
        <f t="shared" si="4"/>
        <v>4993908.1225013165</v>
      </c>
      <c r="AM26" s="70">
        <f t="shared" si="18"/>
        <v>0.44512131972207591</v>
      </c>
      <c r="AN26" s="71">
        <f>IF(SUM(Z$3:Z26)*Y$5=0,$Q$4,3)</f>
        <v>1.1499999999999999</v>
      </c>
      <c r="AO26" s="60">
        <v>23</v>
      </c>
      <c r="AP26" s="62">
        <f>SUM(AF$3:AG26)</f>
        <v>4500000</v>
      </c>
      <c r="AQ26" s="72">
        <v>1</v>
      </c>
      <c r="AR26" s="72">
        <v>1</v>
      </c>
      <c r="AS26" s="72">
        <v>1</v>
      </c>
      <c r="AT26" s="72">
        <v>1</v>
      </c>
      <c r="AU26" s="72">
        <v>1</v>
      </c>
      <c r="AV26" s="72">
        <v>1</v>
      </c>
      <c r="AW26" s="72">
        <v>1</v>
      </c>
      <c r="AX26" s="72">
        <v>1</v>
      </c>
      <c r="AZ26" s="60">
        <f>IF(BC26&lt;mod!$M$28,1,0)</f>
        <v>0</v>
      </c>
      <c r="BA26" s="60">
        <v>23</v>
      </c>
      <c r="BB26" s="62">
        <f t="shared" si="14"/>
        <v>5769924.9735405399</v>
      </c>
      <c r="BC26" s="62">
        <f t="shared" si="15"/>
        <v>5322.9494281127791</v>
      </c>
      <c r="BD26" s="62">
        <f>SUM(BC$3:BC26)</f>
        <v>947397.97588757542</v>
      </c>
      <c r="BE26" s="62">
        <f t="shared" si="21"/>
        <v>16061.810781304159</v>
      </c>
      <c r="BF26" s="62">
        <f t="shared" si="16"/>
        <v>200000</v>
      </c>
      <c r="BG26" s="62">
        <v>0</v>
      </c>
      <c r="BH26" s="62">
        <f t="shared" si="6"/>
        <v>200000</v>
      </c>
      <c r="BI26" s="61">
        <f>BF26*HLOOKUP(mod!$O$3,calc!$AQ$1:$AT$107,$AA26+3,FALSE)*HLOOKUP(mod!$O$3,calc!$AQ$1:$AT$107,2,FALSE)</f>
        <v>104000</v>
      </c>
      <c r="BJ26" s="61">
        <v>0</v>
      </c>
      <c r="BK26" s="61">
        <f>SUM(BI$3:BJ26)</f>
        <v>2392000</v>
      </c>
      <c r="BL26" s="62">
        <f t="shared" si="7"/>
        <v>5660602.0241124267</v>
      </c>
      <c r="BM26" s="70">
        <f t="shared" si="8"/>
        <v>0.37104421954306366</v>
      </c>
      <c r="BN26" s="71">
        <f>IF(SUM(AZ$3:AZ26)*AY$5=0,$Q$4,3)</f>
        <v>1.1499999999999999</v>
      </c>
      <c r="BO26" s="60">
        <v>23</v>
      </c>
      <c r="BP26" s="62">
        <f>SUM(BF$3:BG26)</f>
        <v>4800000</v>
      </c>
      <c r="BX26" s="77"/>
      <c r="BY26" s="77"/>
      <c r="BZ26" s="77"/>
      <c r="CB26" s="77"/>
      <c r="CC26" s="77"/>
      <c r="CD26" s="77"/>
    </row>
    <row r="27" spans="1:82" x14ac:dyDescent="0.3">
      <c r="A27" s="60">
        <v>24</v>
      </c>
      <c r="B27" s="62">
        <f t="shared" si="9"/>
        <v>6944513.0828767857</v>
      </c>
      <c r="C27" s="62">
        <f t="shared" si="10"/>
        <v>61157.813280480317</v>
      </c>
      <c r="D27" s="62">
        <f>SUM(C$3:C27)</f>
        <v>2116644.7304036948</v>
      </c>
      <c r="E27" s="62">
        <f t="shared" si="19"/>
        <v>92588.074152147456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2">
        <f t="shared" si="0"/>
        <v>6883355.2695963057</v>
      </c>
      <c r="M27" s="70">
        <f t="shared" si="1"/>
        <v>0.23518274782263271</v>
      </c>
      <c r="N27" s="71">
        <f t="shared" si="2"/>
        <v>1.1499999999999999</v>
      </c>
      <c r="O27" s="60">
        <v>24</v>
      </c>
      <c r="Z27" s="60">
        <f>IF(AC27&gt;mod!$M$28,Z26,1)</f>
        <v>0</v>
      </c>
      <c r="AA27" s="60">
        <v>24</v>
      </c>
      <c r="AB27" s="62">
        <f t="shared" si="11"/>
        <v>4993908.1225013165</v>
      </c>
      <c r="AC27" s="62">
        <f t="shared" si="12"/>
        <v>1487.6457254876923</v>
      </c>
      <c r="AD27" s="62">
        <f>SUM(AC$3:AC27)</f>
        <v>919579.52322417416</v>
      </c>
      <c r="AE27" s="62">
        <f t="shared" si="20"/>
        <v>7539.6173327436782</v>
      </c>
      <c r="AF27" s="62">
        <f t="shared" si="13"/>
        <v>100000</v>
      </c>
      <c r="AG27" s="62">
        <f t="shared" si="17"/>
        <v>100000</v>
      </c>
      <c r="AH27" s="62">
        <f t="shared" si="3"/>
        <v>200000</v>
      </c>
      <c r="AI27" s="61">
        <f>AF27*HLOOKUP(mod!$O$3,calc!$AQ$1:$AT$107,AA27+3,FALSE)*HLOOKUP(mod!$O$3,calc!$AQ$1:$AT$107,2,FALSE)</f>
        <v>52000</v>
      </c>
      <c r="AJ27" s="61">
        <f>AG27*HLOOKUP(mod!$O$3,calc!$AU$1:$AX$107,$AA27+3,FALSE)*HLOOKUP(mod!$O$3,calc!$AU$1:$AX$107,2,FALSE)</f>
        <v>94600</v>
      </c>
      <c r="AK27" s="61">
        <f>SUM(AI$3:AJ27)</f>
        <v>3234600</v>
      </c>
      <c r="AL27" s="62">
        <f t="shared" si="4"/>
        <v>4845820.4767758287</v>
      </c>
      <c r="AM27" s="70">
        <f t="shared" si="18"/>
        <v>0.46157550258046343</v>
      </c>
      <c r="AN27" s="71">
        <f>IF(SUM(Z$3:Z27)*Y$5=0,$Q$4,3)</f>
        <v>1.1499999999999999</v>
      </c>
      <c r="AO27" s="60">
        <v>24</v>
      </c>
      <c r="AP27" s="62">
        <f>SUM(AF$3:AG27)</f>
        <v>4700000</v>
      </c>
      <c r="AQ27" s="72">
        <v>1</v>
      </c>
      <c r="AR27" s="72">
        <v>1</v>
      </c>
      <c r="AS27" s="72">
        <v>1</v>
      </c>
      <c r="AT27" s="72">
        <v>1</v>
      </c>
      <c r="AU27" s="72">
        <v>1</v>
      </c>
      <c r="AV27" s="72">
        <v>1</v>
      </c>
      <c r="AW27" s="72">
        <v>1</v>
      </c>
      <c r="AX27" s="72">
        <v>1</v>
      </c>
      <c r="AZ27" s="60">
        <f>IF(BC27&lt;mod!$M$28,1,0)</f>
        <v>0</v>
      </c>
      <c r="BA27" s="60">
        <v>24</v>
      </c>
      <c r="BB27" s="62">
        <f t="shared" si="14"/>
        <v>5660602.0241124267</v>
      </c>
      <c r="BC27" s="62">
        <f t="shared" si="15"/>
        <v>3850.0847836751964</v>
      </c>
      <c r="BD27" s="62">
        <f>SUM(BC$3:BC27)</f>
        <v>951248.06067125057</v>
      </c>
      <c r="BE27" s="62">
        <f t="shared" si="21"/>
        <v>12542.469886018447</v>
      </c>
      <c r="BF27" s="62">
        <f t="shared" si="16"/>
        <v>200000</v>
      </c>
      <c r="BG27" s="62">
        <v>0</v>
      </c>
      <c r="BH27" s="62">
        <f t="shared" si="6"/>
        <v>200000</v>
      </c>
      <c r="BI27" s="61">
        <f>BF27*HLOOKUP(mod!$O$3,calc!$AQ$1:$AT$107,$AA27+3,FALSE)*HLOOKUP(mod!$O$3,calc!$AQ$1:$AT$107,2,FALSE)</f>
        <v>104000</v>
      </c>
      <c r="BJ27" s="61">
        <v>0</v>
      </c>
      <c r="BK27" s="61">
        <f>SUM(BI$3:BJ27)</f>
        <v>2496000</v>
      </c>
      <c r="BL27" s="62">
        <f t="shared" si="7"/>
        <v>5552751.9393287515</v>
      </c>
      <c r="BM27" s="70">
        <f t="shared" si="8"/>
        <v>0.38302756229680535</v>
      </c>
      <c r="BN27" s="71">
        <f>IF(SUM(AZ$3:AZ27)*AY$5=0,$Q$4,3)</f>
        <v>1.1499999999999999</v>
      </c>
      <c r="BO27" s="60">
        <v>24</v>
      </c>
      <c r="BP27" s="62">
        <f>SUM(BF$3:BG27)</f>
        <v>5000000</v>
      </c>
      <c r="BX27" s="77"/>
      <c r="BY27" s="77"/>
      <c r="BZ27" s="77"/>
      <c r="CB27" s="77"/>
      <c r="CC27" s="77"/>
      <c r="CD27" s="77"/>
    </row>
    <row r="28" spans="1:82" x14ac:dyDescent="0.3">
      <c r="A28" s="60">
        <v>25</v>
      </c>
      <c r="B28" s="62">
        <f t="shared" si="9"/>
        <v>6883355.2695963057</v>
      </c>
      <c r="C28" s="62">
        <f t="shared" si="10"/>
        <v>53790.733307706469</v>
      </c>
      <c r="D28" s="62">
        <f>SUM(C$3:C28)</f>
        <v>2170435.4637114014</v>
      </c>
      <c r="E28" s="62">
        <f t="shared" si="19"/>
        <v>84887.982865970669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2">
        <f t="shared" si="0"/>
        <v>6829564.5362885995</v>
      </c>
      <c r="M28" s="70">
        <f t="shared" si="1"/>
        <v>0.2411594959679334</v>
      </c>
      <c r="N28" s="71">
        <f t="shared" si="2"/>
        <v>1.1499999999999999</v>
      </c>
      <c r="O28" s="60">
        <v>25</v>
      </c>
      <c r="Z28" s="60">
        <f>IF(AC28&gt;mod!$M$28,Z27,1)</f>
        <v>0</v>
      </c>
      <c r="AA28" s="60">
        <v>25</v>
      </c>
      <c r="AB28" s="62">
        <f t="shared" si="11"/>
        <v>4845820.4767758287</v>
      </c>
      <c r="AC28" s="62">
        <f t="shared" si="12"/>
        <v>921.13263739663728</v>
      </c>
      <c r="AD28" s="62">
        <f>SUM(AC$3:AC28)</f>
        <v>920500.65586157085</v>
      </c>
      <c r="AE28" s="62">
        <f t="shared" si="20"/>
        <v>5245.5275512164435</v>
      </c>
      <c r="AF28" s="62">
        <f t="shared" si="13"/>
        <v>100000</v>
      </c>
      <c r="AG28" s="62">
        <f t="shared" si="17"/>
        <v>100000</v>
      </c>
      <c r="AH28" s="62">
        <f t="shared" si="3"/>
        <v>200000</v>
      </c>
      <c r="AI28" s="61">
        <f>AF28*HLOOKUP(mod!$O$3,calc!$AQ$1:$AT$107,AA28+3,FALSE)*HLOOKUP(mod!$O$3,calc!$AQ$1:$AT$107,2,FALSE)</f>
        <v>52000</v>
      </c>
      <c r="AJ28" s="61">
        <f>AG28*HLOOKUP(mod!$O$3,calc!$AU$1:$AX$107,$AA28+3,FALSE)*HLOOKUP(mod!$O$3,calc!$AU$1:$AX$107,2,FALSE)</f>
        <v>94600</v>
      </c>
      <c r="AK28" s="61">
        <f>SUM(AI$3:AJ28)</f>
        <v>3381200</v>
      </c>
      <c r="AL28" s="62">
        <f t="shared" si="4"/>
        <v>4698299.3441384323</v>
      </c>
      <c r="AM28" s="70">
        <f t="shared" si="18"/>
        <v>0.47796673954017421</v>
      </c>
      <c r="AN28" s="71">
        <f>IF(SUM(Z$3:Z28)*Y$5=0,$Q$4,3)</f>
        <v>1.1499999999999999</v>
      </c>
      <c r="AO28" s="60">
        <v>25</v>
      </c>
      <c r="AP28" s="62">
        <f>SUM(AF$3:AG28)</f>
        <v>4900000</v>
      </c>
      <c r="AQ28" s="72">
        <v>1</v>
      </c>
      <c r="AR28" s="72">
        <v>1</v>
      </c>
      <c r="AS28" s="72">
        <v>1</v>
      </c>
      <c r="AT28" s="72">
        <v>1</v>
      </c>
      <c r="AU28" s="72">
        <v>1</v>
      </c>
      <c r="AV28" s="72">
        <v>1</v>
      </c>
      <c r="AW28" s="72">
        <v>1</v>
      </c>
      <c r="AX28" s="72">
        <v>1</v>
      </c>
      <c r="AZ28" s="60">
        <f>IF(BC28&lt;mod!$M$28,1,0)</f>
        <v>0</v>
      </c>
      <c r="BA28" s="60">
        <v>25</v>
      </c>
      <c r="BB28" s="62">
        <f t="shared" si="14"/>
        <v>5552751.9393287515</v>
      </c>
      <c r="BC28" s="62">
        <f t="shared" si="15"/>
        <v>2731.7056235002715</v>
      </c>
      <c r="BD28" s="62">
        <f>SUM(BC$3:BC28)</f>
        <v>953979.76629475085</v>
      </c>
      <c r="BE28" s="62">
        <f t="shared" si="21"/>
        <v>9607.4833340306577</v>
      </c>
      <c r="BF28" s="62">
        <f t="shared" si="16"/>
        <v>200000</v>
      </c>
      <c r="BG28" s="62">
        <v>0</v>
      </c>
      <c r="BH28" s="62">
        <f t="shared" si="6"/>
        <v>200000</v>
      </c>
      <c r="BI28" s="61">
        <f>BF28*HLOOKUP(mod!$O$3,calc!$AQ$1:$AT$107,$AA28+3,FALSE)*HLOOKUP(mod!$O$3,calc!$AQ$1:$AT$107,2,FALSE)</f>
        <v>104000</v>
      </c>
      <c r="BJ28" s="61">
        <v>0</v>
      </c>
      <c r="BK28" s="61">
        <f>SUM(BI$3:BJ28)</f>
        <v>2600000</v>
      </c>
      <c r="BL28" s="62">
        <f t="shared" si="7"/>
        <v>5446020.2337052515</v>
      </c>
      <c r="BM28" s="70">
        <f t="shared" si="8"/>
        <v>0.39488664069941648</v>
      </c>
      <c r="BN28" s="71">
        <f>IF(SUM(AZ$3:AZ28)*AY$5=0,$Q$4,3)</f>
        <v>1.1499999999999999</v>
      </c>
      <c r="BO28" s="60">
        <v>25</v>
      </c>
      <c r="BP28" s="62">
        <f>SUM(BF$3:BG28)</f>
        <v>5200000</v>
      </c>
      <c r="BX28" s="77"/>
      <c r="BY28" s="77"/>
      <c r="BZ28" s="77"/>
      <c r="CB28" s="77"/>
      <c r="CC28" s="77"/>
      <c r="CD28" s="77"/>
    </row>
    <row r="29" spans="1:82" x14ac:dyDescent="0.3">
      <c r="A29" s="60">
        <v>26</v>
      </c>
      <c r="B29" s="62">
        <f t="shared" si="9"/>
        <v>6829564.5362885995</v>
      </c>
      <c r="C29" s="62">
        <f t="shared" si="10"/>
        <v>46941.375251795616</v>
      </c>
      <c r="D29" s="62">
        <f>SUM(C$3:C29)</f>
        <v>2217376.8389631971</v>
      </c>
      <c r="E29" s="62">
        <f t="shared" si="19"/>
        <v>76907.507225827096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2">
        <f t="shared" si="0"/>
        <v>6782623.1610368043</v>
      </c>
      <c r="M29" s="70">
        <f t="shared" si="1"/>
        <v>0.24637520432924398</v>
      </c>
      <c r="N29" s="71">
        <f t="shared" si="2"/>
        <v>1.1499999999999999</v>
      </c>
      <c r="O29" s="60">
        <v>26</v>
      </c>
      <c r="Z29" s="60">
        <f>IF(AC29&gt;mod!$M$28,Z28,1)</f>
        <v>0</v>
      </c>
      <c r="AA29" s="60">
        <v>26</v>
      </c>
      <c r="AB29" s="62">
        <f t="shared" si="11"/>
        <v>4698299.3441384323</v>
      </c>
      <c r="AC29" s="62">
        <f t="shared" si="12"/>
        <v>552.9911551185437</v>
      </c>
      <c r="AD29" s="62">
        <f>SUM(AC$3:AC29)</f>
        <v>921053.64701668941</v>
      </c>
      <c r="AE29" s="62">
        <f t="shared" si="20"/>
        <v>3547.6873719292571</v>
      </c>
      <c r="AF29" s="62">
        <f t="shared" si="13"/>
        <v>100000</v>
      </c>
      <c r="AG29" s="62">
        <f t="shared" si="17"/>
        <v>100000</v>
      </c>
      <c r="AH29" s="62">
        <f t="shared" si="3"/>
        <v>200000</v>
      </c>
      <c r="AI29" s="61">
        <f>AF29*HLOOKUP(mod!$O$3,calc!$AQ$1:$AT$107,AA29+3,FALSE)*HLOOKUP(mod!$O$3,calc!$AQ$1:$AT$107,2,FALSE)</f>
        <v>52000</v>
      </c>
      <c r="AJ29" s="61">
        <f>AG29*HLOOKUP(mod!$O$3,calc!$AU$1:$AX$107,$AA29+3,FALSE)*HLOOKUP(mod!$O$3,calc!$AU$1:$AX$107,2,FALSE)</f>
        <v>94600</v>
      </c>
      <c r="AK29" s="61">
        <f>SUM(AI$3:AJ29)</f>
        <v>3527800</v>
      </c>
      <c r="AL29" s="62">
        <f t="shared" si="4"/>
        <v>4551146.3529833136</v>
      </c>
      <c r="AM29" s="70">
        <f t="shared" si="18"/>
        <v>0.49431707189074292</v>
      </c>
      <c r="AN29" s="71">
        <f>IF(SUM(Z$3:Z29)*Y$5=0,$Q$4,3)</f>
        <v>1.1499999999999999</v>
      </c>
      <c r="AO29" s="60">
        <v>26</v>
      </c>
      <c r="AP29" s="62">
        <f>SUM(AF$3:AG29)</f>
        <v>5100000</v>
      </c>
      <c r="AQ29" s="72">
        <v>1</v>
      </c>
      <c r="AR29" s="72">
        <v>1</v>
      </c>
      <c r="AS29" s="72">
        <v>1</v>
      </c>
      <c r="AT29" s="72">
        <v>1</v>
      </c>
      <c r="AU29" s="72">
        <v>1</v>
      </c>
      <c r="AV29" s="72">
        <v>1</v>
      </c>
      <c r="AW29" s="72">
        <v>1</v>
      </c>
      <c r="AX29" s="72">
        <v>1</v>
      </c>
      <c r="AZ29" s="60">
        <f>IF(BC29&lt;mod!$M$28,1,0)</f>
        <v>0</v>
      </c>
      <c r="BA29" s="60">
        <v>26</v>
      </c>
      <c r="BB29" s="62">
        <f t="shared" si="14"/>
        <v>5446020.2337052515</v>
      </c>
      <c r="BC29" s="62">
        <f t="shared" si="15"/>
        <v>1900.9403014250258</v>
      </c>
      <c r="BD29" s="62">
        <f>SUM(BC$3:BC29)</f>
        <v>955880.70659617591</v>
      </c>
      <c r="BE29" s="62">
        <f t="shared" si="21"/>
        <v>7219.8278626864349</v>
      </c>
      <c r="BF29" s="62">
        <f t="shared" si="16"/>
        <v>200000</v>
      </c>
      <c r="BG29" s="62">
        <v>0</v>
      </c>
      <c r="BH29" s="62">
        <f t="shared" si="6"/>
        <v>200000</v>
      </c>
      <c r="BI29" s="61">
        <f>BF29*HLOOKUP(mod!$O$3,calc!$AQ$1:$AT$107,$AA29+3,FALSE)*HLOOKUP(mod!$O$3,calc!$AQ$1:$AT$107,2,FALSE)</f>
        <v>104000</v>
      </c>
      <c r="BJ29" s="61">
        <v>0</v>
      </c>
      <c r="BK29" s="61">
        <f>SUM(BI$3:BJ29)</f>
        <v>2704000</v>
      </c>
      <c r="BL29" s="62">
        <f t="shared" si="7"/>
        <v>5340119.2934038267</v>
      </c>
      <c r="BM29" s="70">
        <f t="shared" si="8"/>
        <v>0.40665341184401926</v>
      </c>
      <c r="BN29" s="71">
        <f>IF(SUM(AZ$3:AZ29)*AY$5=0,$Q$4,3)</f>
        <v>1.1499999999999999</v>
      </c>
      <c r="BO29" s="60">
        <v>26</v>
      </c>
      <c r="BP29" s="62">
        <f>SUM(BF$3:BG29)</f>
        <v>5400000</v>
      </c>
      <c r="BX29" s="77"/>
      <c r="BY29" s="77"/>
      <c r="BZ29" s="77"/>
      <c r="CB29" s="77"/>
      <c r="CC29" s="77"/>
      <c r="CD29" s="77"/>
    </row>
    <row r="30" spans="1:82" x14ac:dyDescent="0.3">
      <c r="A30" s="60">
        <v>27</v>
      </c>
      <c r="B30" s="62">
        <f t="shared" si="9"/>
        <v>6782623.1610368043</v>
      </c>
      <c r="C30" s="62">
        <f t="shared" si="10"/>
        <v>40682.611982534567</v>
      </c>
      <c r="D30" s="62">
        <f>SUM(C$3:C30)</f>
        <v>2258059.4509457317</v>
      </c>
      <c r="E30" s="62">
        <f t="shared" si="19"/>
        <v>68921.515316015022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2">
        <f t="shared" si="0"/>
        <v>6741940.5490542697</v>
      </c>
      <c r="M30" s="70">
        <f t="shared" ref="M30:M41" si="22">1-L30/$B$3</f>
        <v>0.25089549454952564</v>
      </c>
      <c r="N30" s="71">
        <f t="shared" si="2"/>
        <v>1.1499999999999999</v>
      </c>
      <c r="O30" s="60">
        <v>27</v>
      </c>
      <c r="Z30" s="60">
        <f>IF(AC30&gt;mod!$M$28,Z29,1)</f>
        <v>0</v>
      </c>
      <c r="AA30" s="60">
        <v>27</v>
      </c>
      <c r="AB30" s="62">
        <f t="shared" si="11"/>
        <v>4551146.3529833136</v>
      </c>
      <c r="AC30" s="62">
        <f t="shared" si="12"/>
        <v>321.58391451969533</v>
      </c>
      <c r="AD30" s="62">
        <f>SUM(AC$3:AC30)</f>
        <v>921375.23093120917</v>
      </c>
      <c r="AE30" s="62">
        <f t="shared" si="20"/>
        <v>2331.3293962511184</v>
      </c>
      <c r="AF30" s="62">
        <f t="shared" si="13"/>
        <v>100000</v>
      </c>
      <c r="AG30" s="62">
        <f t="shared" si="17"/>
        <v>100000</v>
      </c>
      <c r="AH30" s="62">
        <f t="shared" si="3"/>
        <v>200000</v>
      </c>
      <c r="AI30" s="61">
        <f>AF30*HLOOKUP(mod!$O$3,calc!$AQ$1:$AT$107,AA30+3,FALSE)*HLOOKUP(mod!$O$3,calc!$AQ$1:$AT$107,2,FALSE)</f>
        <v>52000</v>
      </c>
      <c r="AJ30" s="61">
        <f>AG30*HLOOKUP(mod!$O$3,calc!$AU$1:$AX$107,$AA30+3,FALSE)*HLOOKUP(mod!$O$3,calc!$AU$1:$AX$107,2,FALSE)</f>
        <v>94600</v>
      </c>
      <c r="AK30" s="61">
        <f>SUM(AI$3:AJ30)</f>
        <v>3674400</v>
      </c>
      <c r="AL30" s="62">
        <f t="shared" si="4"/>
        <v>4404224.7690687943</v>
      </c>
      <c r="AM30" s="70">
        <f t="shared" si="18"/>
        <v>0.51064169232568957</v>
      </c>
      <c r="AN30" s="71">
        <f>IF(SUM(Z$3:Z30)*Y$5=0,$Q$4,3)</f>
        <v>1.1499999999999999</v>
      </c>
      <c r="AO30" s="60">
        <v>27</v>
      </c>
      <c r="AP30" s="62">
        <f>SUM(AF$3:AG30)</f>
        <v>5300000</v>
      </c>
      <c r="AQ30" s="72">
        <v>1</v>
      </c>
      <c r="AR30" s="72">
        <v>1</v>
      </c>
      <c r="AS30" s="72">
        <v>1</v>
      </c>
      <c r="AT30" s="72">
        <v>1</v>
      </c>
      <c r="AU30" s="72">
        <v>1</v>
      </c>
      <c r="AV30" s="72">
        <v>1</v>
      </c>
      <c r="AW30" s="72">
        <v>1</v>
      </c>
      <c r="AX30" s="72">
        <v>1</v>
      </c>
      <c r="AZ30" s="60">
        <f>IF(BC30&lt;mod!$M$28,1,0)</f>
        <v>0</v>
      </c>
      <c r="BA30" s="60">
        <v>27</v>
      </c>
      <c r="BB30" s="62">
        <f t="shared" si="14"/>
        <v>5340119.2934038267</v>
      </c>
      <c r="BC30" s="62">
        <f t="shared" si="15"/>
        <v>1297.1039084595518</v>
      </c>
      <c r="BD30" s="62">
        <f>SUM(BC$3:BC30)</f>
        <v>957177.81050463545</v>
      </c>
      <c r="BE30" s="62">
        <f t="shared" si="21"/>
        <v>5322.9494281127791</v>
      </c>
      <c r="BF30" s="62">
        <f t="shared" si="16"/>
        <v>200000</v>
      </c>
      <c r="BG30" s="62">
        <v>0</v>
      </c>
      <c r="BH30" s="62">
        <f t="shared" si="6"/>
        <v>200000</v>
      </c>
      <c r="BI30" s="61">
        <f>BF30*HLOOKUP(mod!$O$3,calc!$AQ$1:$AT$107,$AA30+3,FALSE)*HLOOKUP(mod!$O$3,calc!$AQ$1:$AT$107,2,FALSE)</f>
        <v>104000</v>
      </c>
      <c r="BJ30" s="61">
        <v>0</v>
      </c>
      <c r="BK30" s="61">
        <f>SUM(BI$3:BJ30)</f>
        <v>2808000</v>
      </c>
      <c r="BL30" s="62">
        <f t="shared" si="7"/>
        <v>5234822.189495367</v>
      </c>
      <c r="BM30" s="70">
        <f t="shared" si="8"/>
        <v>0.41835309005607035</v>
      </c>
      <c r="BN30" s="71">
        <f>IF(SUM(AZ$3:AZ30)*AY$5=0,$Q$4,3)</f>
        <v>1.1499999999999999</v>
      </c>
      <c r="BO30" s="60">
        <v>27</v>
      </c>
      <c r="BP30" s="62">
        <f>SUM(BF$3:BG30)</f>
        <v>5600000</v>
      </c>
      <c r="BX30" s="77"/>
      <c r="BY30" s="77"/>
      <c r="BZ30" s="77"/>
      <c r="CB30" s="77"/>
      <c r="CC30" s="77"/>
      <c r="CD30" s="77"/>
    </row>
    <row r="31" spans="1:82" x14ac:dyDescent="0.3">
      <c r="A31" s="60">
        <v>28</v>
      </c>
      <c r="B31" s="62">
        <f t="shared" si="9"/>
        <v>6741940.5490542697</v>
      </c>
      <c r="C31" s="62">
        <f t="shared" si="10"/>
        <v>35046.857119051616</v>
      </c>
      <c r="D31" s="62">
        <f>SUM(C$3:C31)</f>
        <v>2293106.3080647835</v>
      </c>
      <c r="E31" s="62">
        <f t="shared" si="19"/>
        <v>61157.813280480317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2">
        <f t="shared" si="0"/>
        <v>6706893.6919352179</v>
      </c>
      <c r="M31" s="70">
        <f t="shared" si="22"/>
        <v>0.25478958978497579</v>
      </c>
      <c r="N31" s="71">
        <f t="shared" si="2"/>
        <v>1.1499999999999999</v>
      </c>
      <c r="O31" s="60">
        <v>28</v>
      </c>
      <c r="Z31" s="60">
        <f>IF(AC31&gt;mod!$M$28,Z30,1)</f>
        <v>0</v>
      </c>
      <c r="AA31" s="60">
        <v>28</v>
      </c>
      <c r="AB31" s="62">
        <f t="shared" si="11"/>
        <v>4404224.7690687943</v>
      </c>
      <c r="AC31" s="62">
        <f t="shared" si="12"/>
        <v>180.97522421233396</v>
      </c>
      <c r="AD31" s="62">
        <f>SUM(AC$3:AC31)</f>
        <v>921556.20615542145</v>
      </c>
      <c r="AE31" s="62">
        <f t="shared" si="20"/>
        <v>1487.6457254876923</v>
      </c>
      <c r="AF31" s="62">
        <f t="shared" si="13"/>
        <v>100000</v>
      </c>
      <c r="AG31" s="62">
        <f t="shared" si="17"/>
        <v>100000</v>
      </c>
      <c r="AH31" s="62">
        <f t="shared" si="3"/>
        <v>200000</v>
      </c>
      <c r="AI31" s="61">
        <f>AF31*HLOOKUP(mod!$O$3,calc!$AQ$1:$AT$107,AA31+3,FALSE)*HLOOKUP(mod!$O$3,calc!$AQ$1:$AT$107,2,FALSE)</f>
        <v>52000</v>
      </c>
      <c r="AJ31" s="61">
        <f>AG31*HLOOKUP(mod!$O$3,calc!$AU$1:$AX$107,$AA31+3,FALSE)*HLOOKUP(mod!$O$3,calc!$AU$1:$AX$107,2,FALSE)</f>
        <v>94600</v>
      </c>
      <c r="AK31" s="61">
        <f>SUM(AI$3:AJ31)</f>
        <v>3821000</v>
      </c>
      <c r="AL31" s="62">
        <f t="shared" si="4"/>
        <v>4257443.7938445816</v>
      </c>
      <c r="AM31" s="70">
        <f t="shared" si="18"/>
        <v>0.5269506895728242</v>
      </c>
      <c r="AN31" s="71">
        <f>IF(SUM(Z$3:Z31)*Y$5=0,$Q$4,3)</f>
        <v>1.1499999999999999</v>
      </c>
      <c r="AO31" s="60">
        <v>28</v>
      </c>
      <c r="AP31" s="62">
        <f>SUM(AF$3:AG31)</f>
        <v>5500000</v>
      </c>
      <c r="AQ31" s="72">
        <v>1</v>
      </c>
      <c r="AR31" s="72">
        <v>1</v>
      </c>
      <c r="AS31" s="72">
        <v>1</v>
      </c>
      <c r="AT31" s="72">
        <v>1</v>
      </c>
      <c r="AU31" s="72">
        <v>1</v>
      </c>
      <c r="AV31" s="72">
        <v>1</v>
      </c>
      <c r="AW31" s="72">
        <v>1</v>
      </c>
      <c r="AX31" s="72">
        <v>1</v>
      </c>
      <c r="AZ31" s="60">
        <f>IF(BC31&lt;mod!$M$28,1,0)</f>
        <v>0</v>
      </c>
      <c r="BA31" s="60">
        <v>28</v>
      </c>
      <c r="BB31" s="62">
        <f t="shared" si="14"/>
        <v>5234822.189495367</v>
      </c>
      <c r="BC31" s="62">
        <f t="shared" si="15"/>
        <v>867.62495226644592</v>
      </c>
      <c r="BD31" s="62">
        <f>SUM(BC$3:BC31)</f>
        <v>958045.43545690191</v>
      </c>
      <c r="BE31" s="62">
        <f t="shared" si="21"/>
        <v>3850.0847836751964</v>
      </c>
      <c r="BF31" s="62">
        <f t="shared" si="16"/>
        <v>200000</v>
      </c>
      <c r="BG31" s="62">
        <v>0</v>
      </c>
      <c r="BH31" s="62">
        <f t="shared" si="6"/>
        <v>200000</v>
      </c>
      <c r="BI31" s="61">
        <f>BF31*HLOOKUP(mod!$O$3,calc!$AQ$1:$AT$107,$AA31+3,FALSE)*HLOOKUP(mod!$O$3,calc!$AQ$1:$AT$107,2,FALSE)</f>
        <v>104000</v>
      </c>
      <c r="BJ31" s="61">
        <v>0</v>
      </c>
      <c r="BK31" s="61">
        <f>SUM(BI$3:BJ31)</f>
        <v>2912000</v>
      </c>
      <c r="BL31" s="62">
        <f t="shared" si="7"/>
        <v>5129954.564543101</v>
      </c>
      <c r="BM31" s="70">
        <f t="shared" si="8"/>
        <v>0.43000504838409992</v>
      </c>
      <c r="BN31" s="71">
        <f>IF(SUM(AZ$3:AZ31)*AY$5=0,$Q$4,3)</f>
        <v>1.1499999999999999</v>
      </c>
      <c r="BO31" s="60">
        <v>28</v>
      </c>
      <c r="BP31" s="62">
        <f>SUM(BF$3:BG31)</f>
        <v>5800000</v>
      </c>
    </row>
    <row r="32" spans="1:82" x14ac:dyDescent="0.3">
      <c r="A32" s="60">
        <v>29</v>
      </c>
      <c r="B32" s="62">
        <f t="shared" si="9"/>
        <v>6706893.6919352179</v>
      </c>
      <c r="C32" s="62">
        <f t="shared" si="10"/>
        <v>30034.875186001165</v>
      </c>
      <c r="D32" s="62">
        <f>SUM(C$3:C32)</f>
        <v>2323141.1832507844</v>
      </c>
      <c r="E32" s="62">
        <f t="shared" si="19"/>
        <v>53790.733307706469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2">
        <f t="shared" si="0"/>
        <v>6676858.816749217</v>
      </c>
      <c r="M32" s="70">
        <f t="shared" si="22"/>
        <v>0.25812679813897588</v>
      </c>
      <c r="N32" s="71">
        <f t="shared" si="2"/>
        <v>1.1499999999999999</v>
      </c>
      <c r="O32" s="60">
        <v>29</v>
      </c>
      <c r="Z32" s="60">
        <f>IF(AC32&gt;mod!$M$28,Z31,1)</f>
        <v>1</v>
      </c>
      <c r="AA32" s="60">
        <v>29</v>
      </c>
      <c r="AB32" s="62">
        <f t="shared" si="11"/>
        <v>4257443.7938445816</v>
      </c>
      <c r="AC32" s="62">
        <f t="shared" si="12"/>
        <v>98.451735770755306</v>
      </c>
      <c r="AD32" s="62">
        <f>SUM(AC$3:AC32)</f>
        <v>921654.65789119224</v>
      </c>
      <c r="AE32" s="62">
        <f t="shared" si="20"/>
        <v>921.13263739663728</v>
      </c>
      <c r="AF32" s="62">
        <f t="shared" si="13"/>
        <v>100000</v>
      </c>
      <c r="AG32" s="62">
        <f t="shared" si="17"/>
        <v>100000</v>
      </c>
      <c r="AH32" s="62">
        <f t="shared" si="3"/>
        <v>200000</v>
      </c>
      <c r="AI32" s="61">
        <f>AF32*HLOOKUP(mod!$O$3,calc!$AQ$1:$AT$107,AA32+3,FALSE)*HLOOKUP(mod!$O$3,calc!$AQ$1:$AT$107,2,FALSE)</f>
        <v>52000</v>
      </c>
      <c r="AJ32" s="61">
        <f>AG32*HLOOKUP(mod!$O$3,calc!$AU$1:$AX$107,$AA32+3,FALSE)*HLOOKUP(mod!$O$3,calc!$AU$1:$AX$107,2,FALSE)</f>
        <v>94600</v>
      </c>
      <c r="AK32" s="61">
        <f>SUM(AI$3:AJ32)</f>
        <v>3967600</v>
      </c>
      <c r="AL32" s="62">
        <f t="shared" si="4"/>
        <v>4110745.3421088113</v>
      </c>
      <c r="AM32" s="70">
        <f t="shared" ref="AM32:AM35" si="23">1-AL32/$B$3</f>
        <v>0.54325051754346543</v>
      </c>
      <c r="AN32" s="71">
        <f>IF(SUM(Z$3:Z32)*Y$5=0,$Q$4,3)</f>
        <v>1.1499999999999999</v>
      </c>
      <c r="AO32" s="60">
        <v>29</v>
      </c>
      <c r="AP32" s="62">
        <f>SUM(AF$3:AG32)</f>
        <v>5700000</v>
      </c>
      <c r="AQ32" s="72">
        <v>1</v>
      </c>
      <c r="AR32" s="72">
        <v>1</v>
      </c>
      <c r="AS32" s="72">
        <v>1</v>
      </c>
      <c r="AT32" s="72">
        <v>1</v>
      </c>
      <c r="AU32" s="72">
        <v>1</v>
      </c>
      <c r="AV32" s="72">
        <v>1</v>
      </c>
      <c r="AW32" s="72">
        <v>1</v>
      </c>
      <c r="AX32" s="72">
        <v>1</v>
      </c>
      <c r="AZ32" s="60">
        <f>IF(BC32&lt;mod!$M$28,1,0)</f>
        <v>0</v>
      </c>
      <c r="BA32" s="60">
        <v>29</v>
      </c>
      <c r="BB32" s="62">
        <f t="shared" si="14"/>
        <v>5129954.564543101</v>
      </c>
      <c r="BC32" s="62">
        <f t="shared" si="15"/>
        <v>568.72311909103939</v>
      </c>
      <c r="BD32" s="62">
        <f>SUM(BC$3:BC32)</f>
        <v>958614.15857599291</v>
      </c>
      <c r="BE32" s="62">
        <f t="shared" si="21"/>
        <v>2731.7056235002715</v>
      </c>
      <c r="BF32" s="62">
        <f t="shared" si="16"/>
        <v>200000</v>
      </c>
      <c r="BG32" s="62">
        <v>0</v>
      </c>
      <c r="BH32" s="62">
        <f t="shared" si="6"/>
        <v>200000</v>
      </c>
      <c r="BI32" s="61">
        <f>BF32*HLOOKUP(mod!$O$3,calc!$AQ$1:$AT$107,$AA32+3,FALSE)*HLOOKUP(mod!$O$3,calc!$AQ$1:$AT$107,2,FALSE)</f>
        <v>104000</v>
      </c>
      <c r="BJ32" s="61">
        <v>0</v>
      </c>
      <c r="BK32" s="61">
        <f>SUM(BI$3:BJ32)</f>
        <v>3016000</v>
      </c>
      <c r="BL32" s="62">
        <f t="shared" si="7"/>
        <v>5025385.8414240098</v>
      </c>
      <c r="BM32" s="70">
        <f t="shared" si="8"/>
        <v>0.44162379539733221</v>
      </c>
      <c r="BN32" s="71">
        <f>IF(SUM(AZ$3:AZ32)*AY$5=0,$Q$4,3)</f>
        <v>1.1499999999999999</v>
      </c>
      <c r="BO32" s="60">
        <v>29</v>
      </c>
      <c r="BP32" s="62">
        <f>SUM(BF$3:BG32)</f>
        <v>6000000</v>
      </c>
    </row>
    <row r="33" spans="1:68" x14ac:dyDescent="0.3">
      <c r="A33" s="60">
        <v>30</v>
      </c>
      <c r="B33" s="62">
        <f t="shared" si="9"/>
        <v>6676858.816749217</v>
      </c>
      <c r="C33" s="62">
        <f t="shared" si="10"/>
        <v>25624.379374995136</v>
      </c>
      <c r="D33" s="62">
        <f>SUM(C$3:C33)</f>
        <v>2348765.5626257798</v>
      </c>
      <c r="E33" s="62">
        <f t="shared" si="19"/>
        <v>46941.375251795616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2">
        <f t="shared" si="0"/>
        <v>6651234.4373742221</v>
      </c>
      <c r="M33" s="70">
        <f t="shared" si="22"/>
        <v>0.26097395140286417</v>
      </c>
      <c r="N33" s="71">
        <f t="shared" si="2"/>
        <v>1.1499999999999999</v>
      </c>
      <c r="O33" s="60">
        <v>30</v>
      </c>
      <c r="Z33" s="60">
        <f>IF(AC33&gt;mod!$M$28,Z32,1)</f>
        <v>1</v>
      </c>
      <c r="AA33" s="60">
        <v>30</v>
      </c>
      <c r="AB33" s="62">
        <f t="shared" si="11"/>
        <v>4110745.3421088113</v>
      </c>
      <c r="AC33" s="62">
        <f t="shared" si="12"/>
        <v>51.712946264275971</v>
      </c>
      <c r="AD33" s="62">
        <f>SUM(AC$3:AC33)</f>
        <v>921706.37083745655</v>
      </c>
      <c r="AE33" s="62">
        <f t="shared" si="20"/>
        <v>552.9911551185437</v>
      </c>
      <c r="AF33" s="62">
        <f t="shared" si="13"/>
        <v>100000</v>
      </c>
      <c r="AG33" s="62">
        <f t="shared" si="17"/>
        <v>100000</v>
      </c>
      <c r="AH33" s="62">
        <f t="shared" si="3"/>
        <v>200000</v>
      </c>
      <c r="AI33" s="61">
        <f>AF33*HLOOKUP(mod!$O$3,calc!$AQ$1:$AT$107,AA33+3,FALSE)*HLOOKUP(mod!$O$3,calc!$AQ$1:$AT$107,2,FALSE)</f>
        <v>52000</v>
      </c>
      <c r="AJ33" s="61">
        <f>AG33*HLOOKUP(mod!$O$3,calc!$AU$1:$AX$107,$AA33+3,FALSE)*HLOOKUP(mod!$O$3,calc!$AU$1:$AX$107,2,FALSE)</f>
        <v>94600</v>
      </c>
      <c r="AK33" s="61">
        <f>SUM(AI$3:AJ33)</f>
        <v>4114200</v>
      </c>
      <c r="AL33" s="62">
        <f t="shared" si="4"/>
        <v>3964093.6291625472</v>
      </c>
      <c r="AM33" s="70">
        <f t="shared" si="23"/>
        <v>0.55954515231527258</v>
      </c>
      <c r="AN33" s="71">
        <f>IF(SUM(Z$3:Z33)*Y$5=0,$Q$4,3)</f>
        <v>1.1499999999999999</v>
      </c>
      <c r="AO33" s="60">
        <v>30</v>
      </c>
      <c r="AP33" s="62">
        <f>SUM(AF$3:AG33)</f>
        <v>5900000</v>
      </c>
      <c r="AQ33" s="72">
        <v>1</v>
      </c>
      <c r="AR33" s="72">
        <v>1</v>
      </c>
      <c r="AS33" s="72">
        <v>1</v>
      </c>
      <c r="AT33" s="72">
        <v>1</v>
      </c>
      <c r="AU33" s="72">
        <v>1</v>
      </c>
      <c r="AV33" s="72">
        <v>1</v>
      </c>
      <c r="AW33" s="72">
        <v>1</v>
      </c>
      <c r="AX33" s="72">
        <v>1</v>
      </c>
      <c r="AZ33" s="60">
        <f>IF(BC33&lt;mod!$M$28,1,0)</f>
        <v>0</v>
      </c>
      <c r="BA33" s="60">
        <v>30</v>
      </c>
      <c r="BB33" s="62">
        <f t="shared" si="14"/>
        <v>5025385.8414240098</v>
      </c>
      <c r="BC33" s="62">
        <f t="shared" si="15"/>
        <v>365.1956752140224</v>
      </c>
      <c r="BD33" s="62">
        <f>SUM(BC$3:BC33)</f>
        <v>958979.35425120697</v>
      </c>
      <c r="BE33" s="62">
        <f t="shared" si="21"/>
        <v>1900.9403014250258</v>
      </c>
      <c r="BF33" s="62">
        <f t="shared" si="16"/>
        <v>200000</v>
      </c>
      <c r="BG33" s="62">
        <v>0</v>
      </c>
      <c r="BH33" s="62">
        <f t="shared" si="6"/>
        <v>200000</v>
      </c>
      <c r="BI33" s="61">
        <f>BF33*HLOOKUP(mod!$O$3,calc!$AQ$1:$AT$107,$AA33+3,FALSE)*HLOOKUP(mod!$O$3,calc!$AQ$1:$AT$107,2,FALSE)</f>
        <v>104000</v>
      </c>
      <c r="BJ33" s="61">
        <v>0</v>
      </c>
      <c r="BK33" s="61">
        <f>SUM(BI$3:BJ33)</f>
        <v>3120000</v>
      </c>
      <c r="BL33" s="62">
        <f t="shared" si="7"/>
        <v>4921020.6457487959</v>
      </c>
      <c r="BM33" s="70">
        <f t="shared" si="8"/>
        <v>0.4532199282501338</v>
      </c>
      <c r="BN33" s="71">
        <f>IF(SUM(AZ$3:AZ33)*AY$5=0,$Q$4,3)</f>
        <v>1.1499999999999999</v>
      </c>
      <c r="BO33" s="60">
        <v>30</v>
      </c>
      <c r="BP33" s="62">
        <f>SUM(BF$3:BG33)</f>
        <v>6200000</v>
      </c>
    </row>
    <row r="34" spans="1:68" x14ac:dyDescent="0.3">
      <c r="A34" s="60">
        <v>31</v>
      </c>
      <c r="B34" s="62">
        <f t="shared" si="9"/>
        <v>6651234.4373742221</v>
      </c>
      <c r="C34" s="62">
        <f t="shared" si="10"/>
        <v>21777.646412845086</v>
      </c>
      <c r="D34" s="62">
        <f>SUM(C$3:C34)</f>
        <v>2370543.209038625</v>
      </c>
      <c r="E34" s="62">
        <f t="shared" si="19"/>
        <v>40682.611982534567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2">
        <f t="shared" si="0"/>
        <v>6629456.7909613773</v>
      </c>
      <c r="M34" s="70">
        <f t="shared" si="22"/>
        <v>0.26339368989318035</v>
      </c>
      <c r="N34" s="71">
        <f t="shared" si="2"/>
        <v>1.1499999999999999</v>
      </c>
      <c r="O34" s="60">
        <v>31</v>
      </c>
      <c r="Z34" s="60">
        <f>IF(AC34&gt;mod!$M$28,Z33,1)</f>
        <v>1</v>
      </c>
      <c r="AA34" s="60">
        <v>31</v>
      </c>
      <c r="AB34" s="62">
        <f t="shared" si="11"/>
        <v>3964093.6291625472</v>
      </c>
      <c r="AC34" s="62">
        <f t="shared" si="12"/>
        <v>26.193800550684195</v>
      </c>
      <c r="AD34" s="62">
        <f>SUM(AC$3:AC34)</f>
        <v>921732.5646380072</v>
      </c>
      <c r="AE34" s="62">
        <f t="shared" si="20"/>
        <v>321.58391451969533</v>
      </c>
      <c r="AF34" s="62">
        <f t="shared" si="13"/>
        <v>100000</v>
      </c>
      <c r="AG34" s="62">
        <f t="shared" si="17"/>
        <v>100000</v>
      </c>
      <c r="AH34" s="62">
        <f t="shared" si="3"/>
        <v>200000</v>
      </c>
      <c r="AI34" s="61">
        <f>AF34*HLOOKUP(mod!$O$3,calc!$AQ$1:$AT$107,AA34+3,FALSE)*HLOOKUP(mod!$O$3,calc!$AQ$1:$AT$107,2,FALSE)</f>
        <v>52000</v>
      </c>
      <c r="AJ34" s="61">
        <f>AG34*HLOOKUP(mod!$O$3,calc!$AU$1:$AX$107,$AA34+3,FALSE)*HLOOKUP(mod!$O$3,calc!$AU$1:$AX$107,2,FALSE)</f>
        <v>94600</v>
      </c>
      <c r="AK34" s="61">
        <f>SUM(AI$3:AJ34)</f>
        <v>4260800</v>
      </c>
      <c r="AL34" s="62">
        <f t="shared" si="4"/>
        <v>3817467.4353619963</v>
      </c>
      <c r="AM34" s="70">
        <f t="shared" si="23"/>
        <v>0.57583695162644488</v>
      </c>
      <c r="AN34" s="71">
        <f>IF(SUM(Z$3:Z34)*Y$5=0,$Q$4,3)</f>
        <v>1.1499999999999999</v>
      </c>
      <c r="AO34" s="60">
        <v>31</v>
      </c>
      <c r="AP34" s="62">
        <f>SUM(AF$3:AG34)</f>
        <v>6100000</v>
      </c>
      <c r="AQ34" s="72">
        <v>1</v>
      </c>
      <c r="AR34" s="72">
        <v>1</v>
      </c>
      <c r="AS34" s="72">
        <v>1</v>
      </c>
      <c r="AT34" s="72">
        <v>1</v>
      </c>
      <c r="AU34" s="72">
        <v>1</v>
      </c>
      <c r="AV34" s="72">
        <v>1</v>
      </c>
      <c r="AW34" s="72">
        <v>1</v>
      </c>
      <c r="AX34" s="72">
        <v>1</v>
      </c>
      <c r="AZ34" s="60">
        <f>IF(BC34&lt;mod!$M$28,1,0)</f>
        <v>0</v>
      </c>
      <c r="BA34" s="60">
        <v>31</v>
      </c>
      <c r="BB34" s="62">
        <f t="shared" si="14"/>
        <v>4921020.6457487959</v>
      </c>
      <c r="BC34" s="62">
        <f t="shared" si="15"/>
        <v>229.63397512070358</v>
      </c>
      <c r="BD34" s="62">
        <f>SUM(BC$3:BC34)</f>
        <v>959208.9882263277</v>
      </c>
      <c r="BE34" s="62">
        <f t="shared" si="21"/>
        <v>1297.1039084595518</v>
      </c>
      <c r="BF34" s="62">
        <f t="shared" si="16"/>
        <v>200000</v>
      </c>
      <c r="BG34" s="62">
        <v>0</v>
      </c>
      <c r="BH34" s="62">
        <f t="shared" si="6"/>
        <v>200000</v>
      </c>
      <c r="BI34" s="61">
        <f>BF34*HLOOKUP(mod!$O$3,calc!$AQ$1:$AT$107,$AA34+3,FALSE)*HLOOKUP(mod!$O$3,calc!$AQ$1:$AT$107,2,FALSE)</f>
        <v>104000</v>
      </c>
      <c r="BJ34" s="61">
        <v>0</v>
      </c>
      <c r="BK34" s="61">
        <f>SUM(BI$3:BJ34)</f>
        <v>3224000</v>
      </c>
      <c r="BL34" s="62">
        <f t="shared" si="7"/>
        <v>4816791.0117736757</v>
      </c>
      <c r="BM34" s="70">
        <f t="shared" si="8"/>
        <v>0.46480099869181379</v>
      </c>
      <c r="BN34" s="71">
        <f>IF(SUM(AZ$3:AZ34)*AY$5=0,$Q$4,3)</f>
        <v>1.1499999999999999</v>
      </c>
      <c r="BO34" s="60">
        <v>31</v>
      </c>
      <c r="BP34" s="62">
        <f>SUM(BF$3:BG34)</f>
        <v>6400000</v>
      </c>
    </row>
    <row r="35" spans="1:68" x14ac:dyDescent="0.3">
      <c r="A35" s="60">
        <v>32</v>
      </c>
      <c r="B35" s="62">
        <f t="shared" si="9"/>
        <v>6629456.7909613773</v>
      </c>
      <c r="C35" s="62">
        <f t="shared" si="10"/>
        <v>18447.784532023365</v>
      </c>
      <c r="D35" s="62">
        <f>SUM(C$3:C35)</f>
        <v>2388990.9935706486</v>
      </c>
      <c r="E35" s="62">
        <f t="shared" si="19"/>
        <v>35046.857119051616</v>
      </c>
      <c r="F35" s="61">
        <v>0</v>
      </c>
      <c r="G35" s="61">
        <v>0</v>
      </c>
      <c r="H35" s="61">
        <v>0</v>
      </c>
      <c r="I35" s="61">
        <v>0</v>
      </c>
      <c r="J35" s="61">
        <v>0</v>
      </c>
      <c r="K35" s="61">
        <v>0</v>
      </c>
      <c r="L35" s="62">
        <f t="shared" si="0"/>
        <v>6611009.0064293537</v>
      </c>
      <c r="M35" s="70">
        <f t="shared" si="22"/>
        <v>0.26544344373007178</v>
      </c>
      <c r="N35" s="71">
        <f t="shared" si="2"/>
        <v>1.1499999999999999</v>
      </c>
      <c r="O35" s="60">
        <v>32</v>
      </c>
      <c r="Z35" s="60">
        <f>IF(AC35&gt;mod!$M$28,Z34,1)</f>
        <v>1</v>
      </c>
      <c r="AA35" s="60">
        <v>32</v>
      </c>
      <c r="AB35" s="62">
        <f t="shared" si="11"/>
        <v>3817467.4353619963</v>
      </c>
      <c r="AC35" s="62">
        <f t="shared" si="12"/>
        <v>12.777008633577182</v>
      </c>
      <c r="AD35" s="62">
        <f>SUM(AC$3:AC35)</f>
        <v>921745.34164664079</v>
      </c>
      <c r="AE35" s="62">
        <f t="shared" si="20"/>
        <v>180.97522421233396</v>
      </c>
      <c r="AF35" s="62">
        <f t="shared" si="13"/>
        <v>100000</v>
      </c>
      <c r="AG35" s="62">
        <f t="shared" si="17"/>
        <v>100000</v>
      </c>
      <c r="AH35" s="62">
        <f t="shared" si="3"/>
        <v>200000</v>
      </c>
      <c r="AI35" s="61">
        <f>AF35*HLOOKUP(mod!$O$3,calc!$AQ$1:$AT$107,AA35+3,FALSE)*HLOOKUP(mod!$O$3,calc!$AQ$1:$AT$107,2,FALSE)</f>
        <v>52000</v>
      </c>
      <c r="AJ35" s="61">
        <f>AG35*HLOOKUP(mod!$O$3,calc!$AU$1:$AX$107,$AA35+3,FALSE)*HLOOKUP(mod!$O$3,calc!$AU$1:$AX$107,2,FALSE)</f>
        <v>94600</v>
      </c>
      <c r="AK35" s="61">
        <f>SUM(AI$3:AJ35)</f>
        <v>4407400</v>
      </c>
      <c r="AL35" s="62">
        <f t="shared" si="4"/>
        <v>3670854.6583533627</v>
      </c>
      <c r="AM35" s="70">
        <f t="shared" si="23"/>
        <v>0.59212726018295969</v>
      </c>
      <c r="AN35" s="71">
        <f>IF(SUM(Z$3:Z35)*Y$5=0,$Q$4,3)</f>
        <v>1.1499999999999999</v>
      </c>
      <c r="AO35" s="60">
        <v>32</v>
      </c>
      <c r="AP35" s="62">
        <f>SUM(AF$3:AG35)</f>
        <v>6300000</v>
      </c>
      <c r="AQ35" s="72">
        <v>1</v>
      </c>
      <c r="AR35" s="72">
        <v>1</v>
      </c>
      <c r="AS35" s="72">
        <v>1</v>
      </c>
      <c r="AT35" s="72">
        <v>1</v>
      </c>
      <c r="AU35" s="72">
        <v>1</v>
      </c>
      <c r="AV35" s="72">
        <v>1</v>
      </c>
      <c r="AW35" s="72">
        <v>1</v>
      </c>
      <c r="AX35" s="72">
        <v>1</v>
      </c>
      <c r="AZ35" s="60">
        <f>IF(BC35&lt;mod!$M$28,1,0)</f>
        <v>0</v>
      </c>
      <c r="BA35" s="60">
        <v>32</v>
      </c>
      <c r="BB35" s="62">
        <f t="shared" si="14"/>
        <v>4816791.0117736757</v>
      </c>
      <c r="BC35" s="62">
        <f t="shared" si="15"/>
        <v>141.33485527368384</v>
      </c>
      <c r="BD35" s="62">
        <f>SUM(BC$3:BC35)</f>
        <v>959350.32308160141</v>
      </c>
      <c r="BE35" s="62">
        <f t="shared" si="21"/>
        <v>867.62495226644592</v>
      </c>
      <c r="BF35" s="62">
        <f t="shared" si="16"/>
        <v>200000</v>
      </c>
      <c r="BG35" s="62">
        <v>0</v>
      </c>
      <c r="BH35" s="62">
        <f t="shared" si="6"/>
        <v>200000</v>
      </c>
      <c r="BI35" s="61">
        <f>BF35*HLOOKUP(mod!$O$3,calc!$AQ$1:$AT$107,$AA35+3,FALSE)*HLOOKUP(mod!$O$3,calc!$AQ$1:$AT$107,2,FALSE)</f>
        <v>104000</v>
      </c>
      <c r="BJ35" s="61">
        <v>0</v>
      </c>
      <c r="BK35" s="61">
        <f>SUM(BI$3:BJ35)</f>
        <v>3328000</v>
      </c>
      <c r="BL35" s="62">
        <f t="shared" si="7"/>
        <v>4712649.6769184023</v>
      </c>
      <c r="BM35" s="70">
        <f t="shared" si="8"/>
        <v>0.47637225812017747</v>
      </c>
      <c r="BN35" s="71">
        <f>IF(SUM(AZ$3:AZ35)*AY$5=0,$Q$4,3)</f>
        <v>1.1499999999999999</v>
      </c>
      <c r="BO35" s="60">
        <v>32</v>
      </c>
      <c r="BP35" s="62">
        <f>SUM(BF$3:BG35)</f>
        <v>6600000</v>
      </c>
    </row>
    <row r="36" spans="1:68" x14ac:dyDescent="0.3">
      <c r="A36" s="60">
        <v>33</v>
      </c>
      <c r="B36" s="62">
        <f t="shared" si="9"/>
        <v>6611009.0064293537</v>
      </c>
      <c r="C36" s="62">
        <f t="shared" si="10"/>
        <v>15583.582238150642</v>
      </c>
      <c r="D36" s="62">
        <f>SUM(C$3:C36)</f>
        <v>2404574.5758087994</v>
      </c>
      <c r="E36" s="62">
        <f t="shared" si="19"/>
        <v>30034.875186001165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2">
        <f t="shared" si="0"/>
        <v>6595425.424191203</v>
      </c>
      <c r="M36" s="70">
        <f t="shared" si="22"/>
        <v>0.26717495286764414</v>
      </c>
      <c r="N36" s="71">
        <f t="shared" si="2"/>
        <v>1.1499999999999999</v>
      </c>
      <c r="O36" s="60">
        <v>33</v>
      </c>
      <c r="Z36" s="60">
        <f>IF(AC36&gt;mod!$M$28,Z35,1)</f>
        <v>1</v>
      </c>
      <c r="AA36" s="60">
        <v>33</v>
      </c>
      <c r="AB36" s="62">
        <f t="shared" si="11"/>
        <v>3670854.6583533627</v>
      </c>
      <c r="AC36" s="62">
        <f t="shared" si="12"/>
        <v>5.9931025457495695</v>
      </c>
      <c r="AD36" s="62">
        <f>SUM(AC$3:AC36)</f>
        <v>921751.33474918653</v>
      </c>
      <c r="AE36" s="62">
        <f t="shared" si="20"/>
        <v>98.451735770755306</v>
      </c>
      <c r="AF36" s="62">
        <f t="shared" si="13"/>
        <v>100000</v>
      </c>
      <c r="AG36" s="62">
        <f t="shared" si="17"/>
        <v>100000</v>
      </c>
      <c r="AH36" s="62">
        <f t="shared" ref="AH36:AH83" si="24">AF36+AG36</f>
        <v>200000</v>
      </c>
      <c r="AI36" s="61">
        <f>AF36*HLOOKUP(mod!$O$3,calc!$AQ$1:$AT$107,AA36+3,FALSE)*HLOOKUP(mod!$O$3,calc!$AQ$1:$AT$107,2,FALSE)</f>
        <v>52000</v>
      </c>
      <c r="AJ36" s="61">
        <f>AG36*HLOOKUP(mod!$O$3,calc!$AU$1:$AX$107,$AA36+3,FALSE)*HLOOKUP(mod!$O$3,calc!$AU$1:$AX$107,2,FALSE)</f>
        <v>94600</v>
      </c>
      <c r="AK36" s="61">
        <f>SUM(AI$3:AJ36)</f>
        <v>4554000</v>
      </c>
      <c r="AL36" s="62">
        <f t="shared" si="4"/>
        <v>3524248.6652508168</v>
      </c>
      <c r="AM36" s="70">
        <f t="shared" ref="AM36:AM83" si="25">1-AL36/$B$3</f>
        <v>0.6084168149721314</v>
      </c>
      <c r="AN36" s="71">
        <f>IF(SUM(Z$3:Z36)*Y$5=0,$Q$4,3)</f>
        <v>1.1499999999999999</v>
      </c>
      <c r="AO36" s="60">
        <v>33</v>
      </c>
      <c r="AP36" s="62">
        <f>SUM(AF$3:AG36)</f>
        <v>6500000</v>
      </c>
      <c r="AQ36" s="72">
        <v>1</v>
      </c>
      <c r="AR36" s="72">
        <v>1</v>
      </c>
      <c r="AS36" s="72">
        <v>1</v>
      </c>
      <c r="AT36" s="72">
        <v>1</v>
      </c>
      <c r="AU36" s="72">
        <v>1</v>
      </c>
      <c r="AV36" s="72">
        <v>1</v>
      </c>
      <c r="AW36" s="72">
        <v>1</v>
      </c>
      <c r="AX36" s="72">
        <v>1</v>
      </c>
      <c r="AZ36" s="60">
        <f>IF(BC36&lt;mod!$M$28,1,0)</f>
        <v>1</v>
      </c>
      <c r="BA36" s="60">
        <v>33</v>
      </c>
      <c r="BB36" s="62">
        <f t="shared" si="14"/>
        <v>4712649.6769184023</v>
      </c>
      <c r="BC36" s="62">
        <f t="shared" si="15"/>
        <v>85.107878783251167</v>
      </c>
      <c r="BD36" s="62">
        <f>SUM(BC$3:BC36)</f>
        <v>959435.43096038466</v>
      </c>
      <c r="BE36" s="62">
        <f t="shared" si="21"/>
        <v>568.72311909103939</v>
      </c>
      <c r="BF36" s="62">
        <f t="shared" si="16"/>
        <v>200000</v>
      </c>
      <c r="BG36" s="62">
        <v>0</v>
      </c>
      <c r="BH36" s="62">
        <f t="shared" si="6"/>
        <v>200000</v>
      </c>
      <c r="BI36" s="61">
        <f>BF36*HLOOKUP(mod!$O$3,calc!$AQ$1:$AT$107,$AA36+3,FALSE)*HLOOKUP(mod!$O$3,calc!$AQ$1:$AT$107,2,FALSE)</f>
        <v>104000</v>
      </c>
      <c r="BJ36" s="61">
        <v>0</v>
      </c>
      <c r="BK36" s="61">
        <f>SUM(BI$3:BJ36)</f>
        <v>3432000</v>
      </c>
      <c r="BL36" s="62">
        <f t="shared" si="7"/>
        <v>4608564.5690396195</v>
      </c>
      <c r="BM36" s="70">
        <f t="shared" si="8"/>
        <v>0.48793727010670895</v>
      </c>
      <c r="BN36" s="71">
        <f>IF(SUM(AZ$3:AZ36)*AY$5=0,$Q$4,3)</f>
        <v>1.1499999999999999</v>
      </c>
      <c r="BO36" s="60">
        <v>33</v>
      </c>
      <c r="BP36" s="62">
        <f>SUM(BF$3:BG36)</f>
        <v>6800000</v>
      </c>
    </row>
    <row r="37" spans="1:68" x14ac:dyDescent="0.3">
      <c r="A37" s="60">
        <v>34</v>
      </c>
      <c r="B37" s="62">
        <f t="shared" si="9"/>
        <v>6595425.424191203</v>
      </c>
      <c r="C37" s="62">
        <f t="shared" si="10"/>
        <v>13133.045296388242</v>
      </c>
      <c r="D37" s="62">
        <f>SUM(C$3:C37)</f>
        <v>2417707.6211051876</v>
      </c>
      <c r="E37" s="62">
        <f t="shared" si="19"/>
        <v>25624.379374995136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2">
        <f t="shared" si="0"/>
        <v>6582292.3788948143</v>
      </c>
      <c r="M37" s="70">
        <f t="shared" si="22"/>
        <v>0.26863418012279838</v>
      </c>
      <c r="N37" s="71">
        <f t="shared" si="2"/>
        <v>1.1499999999999999</v>
      </c>
      <c r="O37" s="60">
        <v>34</v>
      </c>
      <c r="Z37" s="60">
        <f>IF(AC37&gt;mod!$M$28,Z36,1)</f>
        <v>1</v>
      </c>
      <c r="AA37" s="60">
        <v>34</v>
      </c>
      <c r="AB37" s="62">
        <f t="shared" si="11"/>
        <v>3524248.6652508168</v>
      </c>
      <c r="AC37" s="62">
        <f t="shared" si="12"/>
        <v>2.6988179105227301</v>
      </c>
      <c r="AD37" s="62">
        <f>SUM(AC$3:AC37)</f>
        <v>921754.03356709704</v>
      </c>
      <c r="AE37" s="62">
        <f t="shared" si="20"/>
        <v>51.712946264275971</v>
      </c>
      <c r="AF37" s="62">
        <f t="shared" si="13"/>
        <v>100000</v>
      </c>
      <c r="AG37" s="62">
        <f t="shared" si="17"/>
        <v>100000</v>
      </c>
      <c r="AH37" s="62">
        <f t="shared" si="24"/>
        <v>200000</v>
      </c>
      <c r="AI37" s="61">
        <f>AF37*HLOOKUP(mod!$O$3,calc!$AQ$1:$AT$107,AA37+3,FALSE)*HLOOKUP(mod!$O$3,calc!$AQ$1:$AT$107,2,FALSE)</f>
        <v>52000</v>
      </c>
      <c r="AJ37" s="61">
        <f>AG37*HLOOKUP(mod!$O$3,calc!$AU$1:$AX$107,$AA37+3,FALSE)*HLOOKUP(mod!$O$3,calc!$AU$1:$AX$107,2,FALSE)</f>
        <v>94600</v>
      </c>
      <c r="AK37" s="61">
        <f>SUM(AI$3:AJ37)</f>
        <v>4700600</v>
      </c>
      <c r="AL37" s="62">
        <f t="shared" si="4"/>
        <v>3377645.9664329062</v>
      </c>
      <c r="AM37" s="70">
        <f t="shared" si="25"/>
        <v>0.62470600372967711</v>
      </c>
      <c r="AN37" s="71">
        <f>IF(SUM(Z$3:Z37)*Y$5=0,$Q$4,3)</f>
        <v>1.1499999999999999</v>
      </c>
      <c r="AO37" s="60">
        <v>34</v>
      </c>
      <c r="AP37" s="62">
        <f>SUM(AF$3:AG37)</f>
        <v>6700000</v>
      </c>
      <c r="AQ37" s="72">
        <v>1</v>
      </c>
      <c r="AR37" s="72">
        <v>1</v>
      </c>
      <c r="AS37" s="72">
        <v>1</v>
      </c>
      <c r="AT37" s="72">
        <v>1</v>
      </c>
      <c r="AU37" s="72">
        <v>1</v>
      </c>
      <c r="AV37" s="72">
        <v>1</v>
      </c>
      <c r="AW37" s="72">
        <v>1</v>
      </c>
      <c r="AX37" s="72">
        <v>1</v>
      </c>
      <c r="AZ37" s="60">
        <f>IF(BC37&lt;mod!$M$28,1,0)</f>
        <v>1</v>
      </c>
      <c r="BA37" s="60">
        <v>34</v>
      </c>
      <c r="BB37" s="62">
        <f t="shared" si="14"/>
        <v>4608564.5690396195</v>
      </c>
      <c r="BC37" s="62">
        <f t="shared" si="15"/>
        <v>50.117658656955726</v>
      </c>
      <c r="BD37" s="62">
        <f>SUM(BC$3:BC37)</f>
        <v>959485.54861904157</v>
      </c>
      <c r="BE37" s="62">
        <f t="shared" si="21"/>
        <v>365.1956752140224</v>
      </c>
      <c r="BF37" s="62">
        <f t="shared" si="16"/>
        <v>200000</v>
      </c>
      <c r="BG37" s="62">
        <v>0</v>
      </c>
      <c r="BH37" s="62">
        <f t="shared" si="6"/>
        <v>200000</v>
      </c>
      <c r="BI37" s="61">
        <f>BF37*HLOOKUP(mod!$O$3,calc!$AQ$1:$AT$107,$AA37+3,FALSE)*HLOOKUP(mod!$O$3,calc!$AQ$1:$AT$107,2,FALSE)</f>
        <v>104000</v>
      </c>
      <c r="BJ37" s="61">
        <v>0</v>
      </c>
      <c r="BK37" s="61">
        <f>SUM(BI$3:BJ37)</f>
        <v>3536000</v>
      </c>
      <c r="BL37" s="62">
        <f t="shared" si="7"/>
        <v>4504514.4513809625</v>
      </c>
      <c r="BM37" s="70">
        <f t="shared" si="8"/>
        <v>0.49949839429100418</v>
      </c>
      <c r="BN37" s="71">
        <f>IF(SUM(AZ$3:AZ37)*AY$5=0,$Q$4,3)</f>
        <v>1.1499999999999999</v>
      </c>
      <c r="BO37" s="60">
        <v>34</v>
      </c>
      <c r="BP37" s="62">
        <f>SUM(BF$3:BG37)</f>
        <v>7000000</v>
      </c>
    </row>
    <row r="38" spans="1:68" x14ac:dyDescent="0.3">
      <c r="A38" s="60">
        <v>35</v>
      </c>
      <c r="B38" s="62">
        <f t="shared" si="9"/>
        <v>6582292.3788948143</v>
      </c>
      <c r="C38" s="62">
        <f t="shared" si="10"/>
        <v>11045.819506779024</v>
      </c>
      <c r="D38" s="62">
        <f>SUM(C$3:C38)</f>
        <v>2428753.4406119664</v>
      </c>
      <c r="E38" s="62">
        <f t="shared" si="19"/>
        <v>21777.646412845086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2">
        <f t="shared" si="0"/>
        <v>6571246.559388035</v>
      </c>
      <c r="M38" s="70">
        <f t="shared" si="22"/>
        <v>0.26986149340132948</v>
      </c>
      <c r="N38" s="71">
        <f t="shared" si="2"/>
        <v>1.1499999999999999</v>
      </c>
      <c r="O38" s="60">
        <v>35</v>
      </c>
      <c r="Z38" s="60">
        <f>IF(AC38&gt;mod!$M$28,Z37,1)</f>
        <v>1</v>
      </c>
      <c r="AA38" s="60">
        <v>35</v>
      </c>
      <c r="AB38" s="62">
        <f t="shared" si="11"/>
        <v>3377645.9664329062</v>
      </c>
      <c r="AC38" s="62">
        <f t="shared" si="12"/>
        <v>1.1647776826728977</v>
      </c>
      <c r="AD38" s="62">
        <f>SUM(AC$3:AC38)</f>
        <v>921755.19834477967</v>
      </c>
      <c r="AE38" s="62">
        <f t="shared" si="20"/>
        <v>26.193800550684195</v>
      </c>
      <c r="AF38" s="62">
        <f t="shared" si="13"/>
        <v>100000</v>
      </c>
      <c r="AG38" s="62">
        <f t="shared" si="17"/>
        <v>100000</v>
      </c>
      <c r="AH38" s="62">
        <f t="shared" si="24"/>
        <v>200000</v>
      </c>
      <c r="AI38" s="61">
        <f>AF38*HLOOKUP(mod!$O$3,calc!$AQ$1:$AT$107,AA38+3,FALSE)*HLOOKUP(mod!$O$3,calc!$AQ$1:$AT$107,2,FALSE)</f>
        <v>52000</v>
      </c>
      <c r="AJ38" s="61">
        <f>AG38*HLOOKUP(mod!$O$3,calc!$AU$1:$AX$107,$AA38+3,FALSE)*HLOOKUP(mod!$O$3,calc!$AU$1:$AX$107,2,FALSE)</f>
        <v>94600</v>
      </c>
      <c r="AK38" s="61">
        <f>SUM(AI$3:AJ38)</f>
        <v>4847200</v>
      </c>
      <c r="AL38" s="62">
        <f t="shared" si="4"/>
        <v>3231044.8016552236</v>
      </c>
      <c r="AM38" s="70">
        <f t="shared" si="25"/>
        <v>0.64099502203830849</v>
      </c>
      <c r="AN38" s="71">
        <f>IF(SUM(Z$3:Z38)*Y$5=0,$Q$4,3)</f>
        <v>1.1499999999999999</v>
      </c>
      <c r="AO38" s="60">
        <v>35</v>
      </c>
      <c r="AP38" s="62">
        <f>SUM(AF$3:AG38)</f>
        <v>6900000</v>
      </c>
      <c r="AQ38" s="72">
        <v>1</v>
      </c>
      <c r="AR38" s="72">
        <v>1</v>
      </c>
      <c r="AS38" s="72">
        <v>1</v>
      </c>
      <c r="AT38" s="72">
        <v>1</v>
      </c>
      <c r="AU38" s="72">
        <v>1</v>
      </c>
      <c r="AV38" s="72">
        <v>1</v>
      </c>
      <c r="AW38" s="72">
        <v>1</v>
      </c>
      <c r="AX38" s="72">
        <v>1</v>
      </c>
      <c r="AZ38" s="60">
        <f>IF(BC38&lt;mod!$M$28,1,0)</f>
        <v>1</v>
      </c>
      <c r="BA38" s="60">
        <v>35</v>
      </c>
      <c r="BB38" s="62">
        <f t="shared" si="14"/>
        <v>4504514.4513809625</v>
      </c>
      <c r="BC38" s="62">
        <f t="shared" si="15"/>
        <v>28.846563927008951</v>
      </c>
      <c r="BD38" s="62">
        <f>SUM(BC$3:BC38)</f>
        <v>959514.39518296858</v>
      </c>
      <c r="BE38" s="62">
        <f t="shared" si="21"/>
        <v>229.63397512070358</v>
      </c>
      <c r="BF38" s="62">
        <f t="shared" si="16"/>
        <v>200000</v>
      </c>
      <c r="BG38" s="62">
        <v>0</v>
      </c>
      <c r="BH38" s="62">
        <f t="shared" si="6"/>
        <v>200000</v>
      </c>
      <c r="BI38" s="61">
        <f>BF38*HLOOKUP(mod!$O$3,calc!$AQ$1:$AT$107,$AA38+3,FALSE)*HLOOKUP(mod!$O$3,calc!$AQ$1:$AT$107,2,FALSE)</f>
        <v>104000</v>
      </c>
      <c r="BJ38" s="61">
        <v>0</v>
      </c>
      <c r="BK38" s="61">
        <f>SUM(BI$3:BJ38)</f>
        <v>3640000</v>
      </c>
      <c r="BL38" s="62">
        <f t="shared" si="7"/>
        <v>4400485.6048170356</v>
      </c>
      <c r="BM38" s="70">
        <f t="shared" si="8"/>
        <v>0.51105715502032933</v>
      </c>
      <c r="BN38" s="71">
        <f>IF(SUM(AZ$3:AZ38)*AY$5=0,$Q$4,3)</f>
        <v>1.1499999999999999</v>
      </c>
      <c r="BO38" s="60">
        <v>35</v>
      </c>
      <c r="BP38" s="62">
        <f>SUM(BF$3:BG38)</f>
        <v>7200000</v>
      </c>
    </row>
    <row r="39" spans="1:68" x14ac:dyDescent="0.3">
      <c r="A39" s="60">
        <v>36</v>
      </c>
      <c r="B39" s="62">
        <f t="shared" si="9"/>
        <v>6571246.559388035</v>
      </c>
      <c r="C39" s="62">
        <f t="shared" si="10"/>
        <v>9274.7248826638152</v>
      </c>
      <c r="D39" s="62">
        <f>SUM(C$3:C39)</f>
        <v>2438028.1654946301</v>
      </c>
      <c r="E39" s="62">
        <f t="shared" si="19"/>
        <v>18447.784532023365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2">
        <f t="shared" si="0"/>
        <v>6561971.8345053708</v>
      </c>
      <c r="M39" s="70">
        <f t="shared" si="22"/>
        <v>0.27089201838829213</v>
      </c>
      <c r="N39" s="71">
        <f t="shared" si="2"/>
        <v>1.1499999999999999</v>
      </c>
      <c r="O39" s="60">
        <v>36</v>
      </c>
      <c r="Z39" s="60">
        <f>IF(AC39&gt;mod!$M$28,Z38,1)</f>
        <v>1</v>
      </c>
      <c r="AA39" s="60">
        <v>36</v>
      </c>
      <c r="AB39" s="62">
        <f t="shared" si="11"/>
        <v>3231044.8016552236</v>
      </c>
      <c r="AC39" s="62">
        <f t="shared" si="12"/>
        <v>0.48088513424299173</v>
      </c>
      <c r="AD39" s="62">
        <f>SUM(AC$3:AC39)</f>
        <v>921755.67922991386</v>
      </c>
      <c r="AE39" s="62">
        <f t="shared" si="20"/>
        <v>12.777008633577182</v>
      </c>
      <c r="AF39" s="62">
        <f t="shared" si="13"/>
        <v>100000</v>
      </c>
      <c r="AG39" s="62">
        <f t="shared" si="17"/>
        <v>100000</v>
      </c>
      <c r="AH39" s="62">
        <f t="shared" si="24"/>
        <v>200000</v>
      </c>
      <c r="AI39" s="61">
        <f>AF39*HLOOKUP(mod!$O$3,calc!$AQ$1:$AT$107,AA39+3,FALSE)*HLOOKUP(mod!$O$3,calc!$AQ$1:$AT$107,2,FALSE)</f>
        <v>52000</v>
      </c>
      <c r="AJ39" s="61">
        <f>AG39*HLOOKUP(mod!$O$3,calc!$AU$1:$AX$107,$AA39+3,FALSE)*HLOOKUP(mod!$O$3,calc!$AU$1:$AX$107,2,FALSE)</f>
        <v>94600</v>
      </c>
      <c r="AK39" s="61">
        <f>SUM(AI$3:AJ39)</f>
        <v>4993800</v>
      </c>
      <c r="AL39" s="62">
        <f t="shared" si="4"/>
        <v>3084444.3207700895</v>
      </c>
      <c r="AM39" s="70">
        <f t="shared" si="25"/>
        <v>0.65728396435887892</v>
      </c>
      <c r="AN39" s="71">
        <f>IF(SUM(Z$3:Z39)*Y$5=0,$Q$4,3)</f>
        <v>1.1499999999999999</v>
      </c>
      <c r="AO39" s="60">
        <v>36</v>
      </c>
      <c r="AP39" s="62">
        <f>SUM(AF$3:AG39)</f>
        <v>7100000</v>
      </c>
      <c r="AQ39" s="72">
        <v>1</v>
      </c>
      <c r="AR39" s="72">
        <v>1</v>
      </c>
      <c r="AS39" s="72">
        <v>1</v>
      </c>
      <c r="AT39" s="72">
        <v>1</v>
      </c>
      <c r="AU39" s="72">
        <v>1</v>
      </c>
      <c r="AV39" s="72">
        <v>1</v>
      </c>
      <c r="AW39" s="72">
        <v>1</v>
      </c>
      <c r="AX39" s="72">
        <v>1</v>
      </c>
      <c r="AZ39" s="60">
        <f>IF(BC39&lt;mod!$M$28,1,0)</f>
        <v>1</v>
      </c>
      <c r="BA39" s="60">
        <v>36</v>
      </c>
      <c r="BB39" s="62">
        <f t="shared" si="14"/>
        <v>4400485.6048170356</v>
      </c>
      <c r="BC39" s="62">
        <f t="shared" si="15"/>
        <v>16.219969189513652</v>
      </c>
      <c r="BD39" s="62">
        <f>SUM(BC$3:BC39)</f>
        <v>959530.61515215808</v>
      </c>
      <c r="BE39" s="62">
        <f t="shared" si="21"/>
        <v>141.33485527368384</v>
      </c>
      <c r="BF39" s="62">
        <f t="shared" si="16"/>
        <v>200000</v>
      </c>
      <c r="BG39" s="62">
        <v>0</v>
      </c>
      <c r="BH39" s="62">
        <f t="shared" si="6"/>
        <v>200000</v>
      </c>
      <c r="BI39" s="61">
        <f>BF39*HLOOKUP(mod!$O$3,calc!$AQ$1:$AT$107,$AA39+3,FALSE)*HLOOKUP(mod!$O$3,calc!$AQ$1:$AT$107,2,FALSE)</f>
        <v>104000</v>
      </c>
      <c r="BJ39" s="61">
        <v>0</v>
      </c>
      <c r="BK39" s="61">
        <f>SUM(BI$3:BJ39)</f>
        <v>3744000</v>
      </c>
      <c r="BL39" s="62">
        <f t="shared" si="7"/>
        <v>4296469.3848478459</v>
      </c>
      <c r="BM39" s="70">
        <f t="shared" si="8"/>
        <v>0.52261451279468374</v>
      </c>
      <c r="BN39" s="71">
        <f>IF(SUM(AZ$3:AZ39)*AY$5=0,$Q$4,3)</f>
        <v>1.1499999999999999</v>
      </c>
      <c r="BO39" s="60">
        <v>36</v>
      </c>
      <c r="BP39" s="62">
        <f>SUM(BF$3:BG39)</f>
        <v>7400000</v>
      </c>
    </row>
    <row r="40" spans="1:68" x14ac:dyDescent="0.3">
      <c r="A40" s="60">
        <v>37</v>
      </c>
      <c r="B40" s="62">
        <f t="shared" si="9"/>
        <v>6561971.8345053708</v>
      </c>
      <c r="C40" s="62">
        <f t="shared" si="10"/>
        <v>7776.6173300833316</v>
      </c>
      <c r="D40" s="62">
        <f>SUM(C$3:C40)</f>
        <v>2445804.7828247133</v>
      </c>
      <c r="E40" s="62">
        <f t="shared" si="19"/>
        <v>15583.582238150642</v>
      </c>
      <c r="F40" s="61">
        <v>0</v>
      </c>
      <c r="G40" s="61">
        <v>0</v>
      </c>
      <c r="H40" s="61">
        <v>0</v>
      </c>
      <c r="I40" s="61">
        <v>0</v>
      </c>
      <c r="J40" s="61">
        <v>0</v>
      </c>
      <c r="K40" s="61">
        <v>0</v>
      </c>
      <c r="L40" s="62">
        <f t="shared" si="0"/>
        <v>6554195.2171752872</v>
      </c>
      <c r="M40" s="70">
        <f t="shared" si="22"/>
        <v>0.27175608698052367</v>
      </c>
      <c r="N40" s="71">
        <f t="shared" si="2"/>
        <v>1.1499999999999999</v>
      </c>
      <c r="O40" s="60">
        <v>37</v>
      </c>
      <c r="Z40" s="60">
        <f>IF(AC40&gt;mod!$M$28,Z39,1)</f>
        <v>1</v>
      </c>
      <c r="AA40" s="60">
        <v>37</v>
      </c>
      <c r="AB40" s="62">
        <f t="shared" si="11"/>
        <v>3084444.3207700895</v>
      </c>
      <c r="AC40" s="62">
        <f t="shared" si="12"/>
        <v>0.18952810382748236</v>
      </c>
      <c r="AD40" s="62">
        <f>SUM(AC$3:AC40)</f>
        <v>921755.86875801766</v>
      </c>
      <c r="AE40" s="62">
        <f t="shared" si="20"/>
        <v>5.9931025457495695</v>
      </c>
      <c r="AF40" s="62">
        <f t="shared" si="13"/>
        <v>100000</v>
      </c>
      <c r="AG40" s="62">
        <f t="shared" si="17"/>
        <v>100000</v>
      </c>
      <c r="AH40" s="62">
        <f t="shared" si="24"/>
        <v>200000</v>
      </c>
      <c r="AI40" s="61">
        <f>AF40*HLOOKUP(mod!$O$3,calc!$AQ$1:$AT$107,AA40+3,FALSE)*HLOOKUP(mod!$O$3,calc!$AQ$1:$AT$107,2,FALSE)</f>
        <v>52000</v>
      </c>
      <c r="AJ40" s="61">
        <f>AG40*HLOOKUP(mod!$O$3,calc!$AU$1:$AX$107,$AA40+3,FALSE)*HLOOKUP(mod!$O$3,calc!$AU$1:$AX$107,2,FALSE)</f>
        <v>94600</v>
      </c>
      <c r="AK40" s="61">
        <f>SUM(AI$3:AJ40)</f>
        <v>5140400</v>
      </c>
      <c r="AL40" s="62">
        <f t="shared" si="4"/>
        <v>2937844.1312419856</v>
      </c>
      <c r="AM40" s="70">
        <f t="shared" si="25"/>
        <v>0.67357287430644597</v>
      </c>
      <c r="AN40" s="71">
        <f>IF(SUM(Z$3:Z40)*Y$5=0,$Q$4,3)</f>
        <v>1.1499999999999999</v>
      </c>
      <c r="AO40" s="60">
        <v>37</v>
      </c>
      <c r="AP40" s="62">
        <f>SUM(AF$3:AG40)</f>
        <v>7300000</v>
      </c>
      <c r="AQ40" s="72">
        <v>1</v>
      </c>
      <c r="AR40" s="72">
        <v>1</v>
      </c>
      <c r="AS40" s="72">
        <v>1</v>
      </c>
      <c r="AT40" s="72">
        <v>1</v>
      </c>
      <c r="AU40" s="72">
        <v>1</v>
      </c>
      <c r="AV40" s="72">
        <v>1</v>
      </c>
      <c r="AW40" s="72">
        <v>1</v>
      </c>
      <c r="AX40" s="72">
        <v>1</v>
      </c>
      <c r="AZ40" s="60">
        <f>IF(BC40&lt;mod!$M$28,1,0)</f>
        <v>1</v>
      </c>
      <c r="BA40" s="60">
        <v>37</v>
      </c>
      <c r="BB40" s="62">
        <f t="shared" si="14"/>
        <v>4296469.3848478459</v>
      </c>
      <c r="BC40" s="62">
        <f t="shared" si="15"/>
        <v>8.9046545780898718</v>
      </c>
      <c r="BD40" s="62">
        <f>SUM(BC$3:BC40)</f>
        <v>959539.51980673615</v>
      </c>
      <c r="BE40" s="62">
        <f t="shared" si="21"/>
        <v>85.107878783251167</v>
      </c>
      <c r="BF40" s="62">
        <f t="shared" si="16"/>
        <v>200000</v>
      </c>
      <c r="BG40" s="62">
        <v>0</v>
      </c>
      <c r="BH40" s="62">
        <f t="shared" si="6"/>
        <v>200000</v>
      </c>
      <c r="BI40" s="61">
        <f>BF40*HLOOKUP(mod!$O$3,calc!$AQ$1:$AT$107,$AA40+3,FALSE)*HLOOKUP(mod!$O$3,calc!$AQ$1:$AT$107,2,FALSE)</f>
        <v>104000</v>
      </c>
      <c r="BJ40" s="61">
        <v>0</v>
      </c>
      <c r="BK40" s="61">
        <f>SUM(BI$3:BJ40)</f>
        <v>3848000</v>
      </c>
      <c r="BL40" s="62">
        <f t="shared" si="7"/>
        <v>4192460.4801932676</v>
      </c>
      <c r="BM40" s="70">
        <f t="shared" si="8"/>
        <v>0.53417105775630358</v>
      </c>
      <c r="BN40" s="71">
        <f>IF(SUM(AZ$3:AZ40)*AY$5=0,$Q$4,3)</f>
        <v>1.1499999999999999</v>
      </c>
      <c r="BO40" s="60">
        <v>37</v>
      </c>
      <c r="BP40" s="62">
        <f>SUM(BF$3:BG40)</f>
        <v>7600000</v>
      </c>
    </row>
    <row r="41" spans="1:68" x14ac:dyDescent="0.3">
      <c r="A41" s="60">
        <v>38</v>
      </c>
      <c r="B41" s="62">
        <f t="shared" si="9"/>
        <v>6554195.2171752872</v>
      </c>
      <c r="C41" s="62">
        <f t="shared" si="10"/>
        <v>6512.7653696922016</v>
      </c>
      <c r="D41" s="62">
        <f>SUM(C$3:C41)</f>
        <v>2452317.5481944056</v>
      </c>
      <c r="E41" s="62">
        <f t="shared" si="19"/>
        <v>13133.045296388242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2">
        <f t="shared" si="0"/>
        <v>6547682.4518055953</v>
      </c>
      <c r="M41" s="70">
        <f t="shared" si="22"/>
        <v>0.27247972757715611</v>
      </c>
      <c r="N41" s="71">
        <f t="shared" si="2"/>
        <v>1.1499999999999999</v>
      </c>
      <c r="O41" s="60">
        <v>38</v>
      </c>
      <c r="Z41" s="60">
        <f>IF(AC41&gt;mod!$M$28,Z40,1)</f>
        <v>1</v>
      </c>
      <c r="AA41" s="60">
        <v>38</v>
      </c>
      <c r="AB41" s="62">
        <f t="shared" si="11"/>
        <v>2937844.1312419856</v>
      </c>
      <c r="AC41" s="62">
        <f t="shared" si="12"/>
        <v>7.1147181296137701E-2</v>
      </c>
      <c r="AD41" s="62">
        <f>SUM(AC$3:AC41)</f>
        <v>921755.93990519899</v>
      </c>
      <c r="AE41" s="62">
        <f t="shared" si="20"/>
        <v>2.6988179105227301</v>
      </c>
      <c r="AF41" s="62">
        <f t="shared" si="13"/>
        <v>100000</v>
      </c>
      <c r="AG41" s="62">
        <f t="shared" si="17"/>
        <v>100000</v>
      </c>
      <c r="AH41" s="62">
        <f t="shared" si="24"/>
        <v>200000</v>
      </c>
      <c r="AI41" s="61">
        <f>AF41*HLOOKUP(mod!$O$3,calc!$AQ$1:$AT$107,AA41+3,FALSE)*HLOOKUP(mod!$O$3,calc!$AQ$1:$AT$107,2,FALSE)</f>
        <v>52000</v>
      </c>
      <c r="AJ41" s="61">
        <f>AG41*HLOOKUP(mod!$O$3,calc!$AU$1:$AX$107,$AA41+3,FALSE)*HLOOKUP(mod!$O$3,calc!$AU$1:$AX$107,2,FALSE)</f>
        <v>94600</v>
      </c>
      <c r="AK41" s="61">
        <f>SUM(AI$3:AJ41)</f>
        <v>5287000</v>
      </c>
      <c r="AL41" s="62">
        <f t="shared" si="4"/>
        <v>2791244.0600948045</v>
      </c>
      <c r="AM41" s="70">
        <f t="shared" si="25"/>
        <v>0.68986177110057723</v>
      </c>
      <c r="AN41" s="71">
        <f>IF(SUM(Z$3:Z41)*Y$5=0,$Q$4,3)</f>
        <v>1.1499999999999999</v>
      </c>
      <c r="AO41" s="60">
        <v>38</v>
      </c>
      <c r="AP41" s="62">
        <f>SUM(AF$3:AG41)</f>
        <v>7500000</v>
      </c>
      <c r="AQ41" s="72">
        <v>1</v>
      </c>
      <c r="AR41" s="72">
        <v>1</v>
      </c>
      <c r="AS41" s="72">
        <v>1</v>
      </c>
      <c r="AT41" s="72">
        <v>1</v>
      </c>
      <c r="AU41" s="72">
        <v>1</v>
      </c>
      <c r="AV41" s="72">
        <v>1</v>
      </c>
      <c r="AW41" s="72">
        <v>1</v>
      </c>
      <c r="AX41" s="72">
        <v>1</v>
      </c>
      <c r="AZ41" s="60">
        <f>IF(BC41&lt;mod!$M$28,1,0)</f>
        <v>1</v>
      </c>
      <c r="BA41" s="60">
        <v>38</v>
      </c>
      <c r="BB41" s="62">
        <f t="shared" si="14"/>
        <v>4192460.4801932676</v>
      </c>
      <c r="BC41" s="62">
        <f t="shared" si="15"/>
        <v>4.7702526966306564</v>
      </c>
      <c r="BD41" s="62">
        <f>SUM(BC$3:BC41)</f>
        <v>959544.29005943274</v>
      </c>
      <c r="BE41" s="62">
        <f t="shared" si="21"/>
        <v>50.117658656955726</v>
      </c>
      <c r="BF41" s="62">
        <f t="shared" si="16"/>
        <v>200000</v>
      </c>
      <c r="BG41" s="62">
        <v>0</v>
      </c>
      <c r="BH41" s="62">
        <f t="shared" si="6"/>
        <v>200000</v>
      </c>
      <c r="BI41" s="61">
        <f>BF41*HLOOKUP(mod!$O$3,calc!$AQ$1:$AT$107,$AA41+3,FALSE)*HLOOKUP(mod!$O$3,calc!$AQ$1:$AT$107,2,FALSE)</f>
        <v>104000</v>
      </c>
      <c r="BJ41" s="61">
        <v>0</v>
      </c>
      <c r="BK41" s="61">
        <f>SUM(BI$3:BJ41)</f>
        <v>3952000</v>
      </c>
      <c r="BL41" s="62">
        <f t="shared" si="7"/>
        <v>4088455.7099405709</v>
      </c>
      <c r="BM41" s="70">
        <f t="shared" si="8"/>
        <v>0.54572714333993655</v>
      </c>
      <c r="BN41" s="71">
        <f>IF(SUM(AZ$3:AZ41)*AY$5=0,$Q$4,3)</f>
        <v>1.1499999999999999</v>
      </c>
      <c r="BO41" s="60">
        <v>38</v>
      </c>
      <c r="BP41" s="62">
        <f>SUM(BF$3:BG41)</f>
        <v>7800000</v>
      </c>
    </row>
    <row r="42" spans="1:68" x14ac:dyDescent="0.3">
      <c r="A42" s="60">
        <v>39</v>
      </c>
      <c r="B42" s="62">
        <f t="shared" si="9"/>
        <v>6547682.4518055953</v>
      </c>
      <c r="C42" s="62">
        <f t="shared" si="10"/>
        <v>5448.8941613822144</v>
      </c>
      <c r="D42" s="62">
        <f>SUM(C$3:C42)</f>
        <v>2457766.4423557878</v>
      </c>
      <c r="E42" s="62">
        <f t="shared" si="19"/>
        <v>11045.819506779024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62">
        <f t="shared" si="0"/>
        <v>6542233.5576442135</v>
      </c>
      <c r="M42" s="70">
        <f t="shared" ref="M42" si="26">1-L42/$B$3</f>
        <v>0.273085160261754</v>
      </c>
      <c r="N42" s="71">
        <f t="shared" si="2"/>
        <v>1.1499999999999999</v>
      </c>
      <c r="O42" s="60">
        <v>39</v>
      </c>
      <c r="Z42" s="60">
        <f>IF(AC42&gt;mod!$M$28,Z41,1)</f>
        <v>1</v>
      </c>
      <c r="AA42" s="60">
        <v>39</v>
      </c>
      <c r="AB42" s="62">
        <f t="shared" si="11"/>
        <v>2791244.0600948045</v>
      </c>
      <c r="AC42" s="62">
        <f t="shared" si="12"/>
        <v>2.5375279918125822E-2</v>
      </c>
      <c r="AD42" s="62">
        <f>SUM(AC$3:AC42)</f>
        <v>921755.96528047894</v>
      </c>
      <c r="AE42" s="62">
        <f t="shared" si="20"/>
        <v>1.1647776826728977</v>
      </c>
      <c r="AF42" s="62">
        <f t="shared" si="13"/>
        <v>100000</v>
      </c>
      <c r="AG42" s="62">
        <f t="shared" si="17"/>
        <v>100000</v>
      </c>
      <c r="AH42" s="62">
        <f t="shared" si="24"/>
        <v>200000</v>
      </c>
      <c r="AI42" s="61">
        <f>AF42*HLOOKUP(mod!$O$3,calc!$AQ$1:$AT$107,AA42+3,FALSE)*HLOOKUP(mod!$O$3,calc!$AQ$1:$AT$107,2,FALSE)</f>
        <v>52000</v>
      </c>
      <c r="AJ42" s="61">
        <f>AG42*HLOOKUP(mod!$O$3,calc!$AU$1:$AX$107,$AA42+3,FALSE)*HLOOKUP(mod!$O$3,calc!$AU$1:$AX$107,2,FALSE)</f>
        <v>94600</v>
      </c>
      <c r="AK42" s="61">
        <f>SUM(AI$3:AJ42)</f>
        <v>5433600</v>
      </c>
      <c r="AL42" s="62">
        <f t="shared" si="4"/>
        <v>2644644.0347195244</v>
      </c>
      <c r="AM42" s="70">
        <f t="shared" si="25"/>
        <v>0.70615066280894179</v>
      </c>
      <c r="AN42" s="71">
        <f>IF(SUM(Z$3:Z42)*Y$5=0,$Q$4,3)</f>
        <v>1.1499999999999999</v>
      </c>
      <c r="AO42" s="60">
        <v>39</v>
      </c>
      <c r="AP42" s="62">
        <f>SUM(AF$3:AG42)</f>
        <v>7700000</v>
      </c>
      <c r="AQ42" s="72">
        <v>1</v>
      </c>
      <c r="AR42" s="72">
        <v>1</v>
      </c>
      <c r="AS42" s="72">
        <v>1</v>
      </c>
      <c r="AT42" s="72">
        <v>1</v>
      </c>
      <c r="AU42" s="72">
        <v>1</v>
      </c>
      <c r="AV42" s="72">
        <v>1</v>
      </c>
      <c r="AW42" s="72">
        <v>1</v>
      </c>
      <c r="AX42" s="72">
        <v>1</v>
      </c>
      <c r="AZ42" s="60">
        <f>IF(BC42&lt;mod!$M$28,1,0)</f>
        <v>1</v>
      </c>
      <c r="BA42" s="60">
        <v>39</v>
      </c>
      <c r="BB42" s="62">
        <f t="shared" si="14"/>
        <v>4088455.7099405709</v>
      </c>
      <c r="BC42" s="62">
        <f t="shared" si="15"/>
        <v>2.4920457674120957</v>
      </c>
      <c r="BD42" s="62">
        <f>SUM(BC$3:BC42)</f>
        <v>959546.78210520011</v>
      </c>
      <c r="BE42" s="62">
        <f t="shared" si="21"/>
        <v>28.846563927008951</v>
      </c>
      <c r="BF42" s="62">
        <f t="shared" si="16"/>
        <v>200000</v>
      </c>
      <c r="BG42" s="62">
        <v>0</v>
      </c>
      <c r="BH42" s="62">
        <f t="shared" si="6"/>
        <v>200000</v>
      </c>
      <c r="BI42" s="61">
        <f>BF42*HLOOKUP(mod!$O$3,calc!$AQ$1:$AT$107,$AA42+3,FALSE)*HLOOKUP(mod!$O$3,calc!$AQ$1:$AT$107,2,FALSE)</f>
        <v>104000</v>
      </c>
      <c r="BJ42" s="61">
        <v>0</v>
      </c>
      <c r="BK42" s="61">
        <f>SUM(BI$3:BJ42)</f>
        <v>4056000</v>
      </c>
      <c r="BL42" s="62">
        <f t="shared" si="7"/>
        <v>3984453.2178948033</v>
      </c>
      <c r="BM42" s="70">
        <f t="shared" si="8"/>
        <v>0.55728297578946628</v>
      </c>
      <c r="BN42" s="71">
        <f>IF(SUM(AZ$3:AZ42)*AY$5=0,$Q$4,3)</f>
        <v>1.1499999999999999</v>
      </c>
      <c r="BO42" s="60">
        <v>39</v>
      </c>
      <c r="BP42" s="62">
        <f>SUM(BF$3:BG42)</f>
        <v>8000000</v>
      </c>
    </row>
    <row r="43" spans="1:68" x14ac:dyDescent="0.3">
      <c r="A43" s="60">
        <v>40</v>
      </c>
      <c r="B43" s="62">
        <f t="shared" si="9"/>
        <v>6542233.5576442135</v>
      </c>
      <c r="C43" s="62">
        <f t="shared" si="10"/>
        <v>4555.0143299825886</v>
      </c>
      <c r="D43" s="62">
        <f>SUM(C$3:C43)</f>
        <v>2462321.4566857703</v>
      </c>
      <c r="E43" s="62">
        <f t="shared" si="19"/>
        <v>9274.7248826638152</v>
      </c>
      <c r="F43" s="61">
        <v>0</v>
      </c>
      <c r="G43" s="61">
        <v>0</v>
      </c>
      <c r="H43" s="61">
        <v>0</v>
      </c>
      <c r="I43" s="61">
        <v>0</v>
      </c>
      <c r="J43" s="61">
        <v>0</v>
      </c>
      <c r="K43" s="61">
        <v>0</v>
      </c>
      <c r="L43" s="62">
        <f t="shared" si="0"/>
        <v>6537678.5433142306</v>
      </c>
      <c r="M43" s="70">
        <f t="shared" ref="M43" si="27">1-L43/$B$3</f>
        <v>0.27359127296508545</v>
      </c>
      <c r="N43" s="71">
        <f t="shared" si="2"/>
        <v>1.1499999999999999</v>
      </c>
      <c r="O43" s="60">
        <v>40</v>
      </c>
      <c r="Z43" s="60">
        <f>IF(AC43&gt;mod!$M$28,Z42,1)</f>
        <v>1</v>
      </c>
      <c r="AA43" s="60">
        <v>40</v>
      </c>
      <c r="AB43" s="62">
        <f t="shared" si="11"/>
        <v>2644644.0347195244</v>
      </c>
      <c r="AC43" s="62">
        <f t="shared" si="12"/>
        <v>8.5749855627256701E-3</v>
      </c>
      <c r="AD43" s="62">
        <f>SUM(AC$3:AC43)</f>
        <v>921755.97385546449</v>
      </c>
      <c r="AE43" s="62">
        <f t="shared" si="20"/>
        <v>0.48088513424299173</v>
      </c>
      <c r="AF43" s="62">
        <f t="shared" si="13"/>
        <v>100000</v>
      </c>
      <c r="AG43" s="62">
        <f t="shared" si="17"/>
        <v>100000</v>
      </c>
      <c r="AH43" s="62">
        <f t="shared" si="24"/>
        <v>200000</v>
      </c>
      <c r="AI43" s="61">
        <f>AF43*HLOOKUP(mod!$O$3,calc!$AQ$1:$AT$107,AA43+3,FALSE)*HLOOKUP(mod!$O$3,calc!$AQ$1:$AT$107,2,FALSE)</f>
        <v>52000</v>
      </c>
      <c r="AJ43" s="61">
        <f>AG43*HLOOKUP(mod!$O$3,calc!$AU$1:$AX$107,$AA43+3,FALSE)*HLOOKUP(mod!$O$3,calc!$AU$1:$AX$107,2,FALSE)</f>
        <v>94600</v>
      </c>
      <c r="AK43" s="61">
        <f>SUM(AI$3:AJ43)</f>
        <v>5580200</v>
      </c>
      <c r="AL43" s="62">
        <f t="shared" si="4"/>
        <v>2498044.026144539</v>
      </c>
      <c r="AM43" s="70">
        <f t="shared" si="25"/>
        <v>0.72243955265060678</v>
      </c>
      <c r="AN43" s="71">
        <f>IF(SUM(Z$3:Z43)*Y$5=0,$Q$4,3)</f>
        <v>1.1499999999999999</v>
      </c>
      <c r="AO43" s="60">
        <v>40</v>
      </c>
      <c r="AP43" s="62">
        <f>SUM(AF$3:AG43)</f>
        <v>7900000</v>
      </c>
      <c r="AQ43" s="72">
        <v>1</v>
      </c>
      <c r="AR43" s="72">
        <v>1</v>
      </c>
      <c r="AS43" s="72">
        <v>1</v>
      </c>
      <c r="AT43" s="72">
        <v>1</v>
      </c>
      <c r="AU43" s="72">
        <v>1</v>
      </c>
      <c r="AV43" s="72">
        <v>1</v>
      </c>
      <c r="AW43" s="72">
        <v>1</v>
      </c>
      <c r="AX43" s="72">
        <v>1</v>
      </c>
      <c r="AZ43" s="60">
        <f>IF(BC43&lt;mod!$M$28,1,0)</f>
        <v>1</v>
      </c>
      <c r="BA43" s="60">
        <v>40</v>
      </c>
      <c r="BB43" s="62">
        <f t="shared" si="14"/>
        <v>3984453.2178948033</v>
      </c>
      <c r="BC43" s="62">
        <f t="shared" si="15"/>
        <v>1.2687617492969097</v>
      </c>
      <c r="BD43" s="62">
        <f>SUM(BC$3:BC43)</f>
        <v>959548.05086694937</v>
      </c>
      <c r="BE43" s="62">
        <f t="shared" si="21"/>
        <v>16.219969189513652</v>
      </c>
      <c r="BF43" s="62">
        <f t="shared" si="16"/>
        <v>200000</v>
      </c>
      <c r="BG43" s="62">
        <v>0</v>
      </c>
      <c r="BH43" s="62">
        <f t="shared" si="6"/>
        <v>200000</v>
      </c>
      <c r="BI43" s="61">
        <f>BF43*HLOOKUP(mod!$O$3,calc!$AQ$1:$AT$107,$AA43+3,FALSE)*HLOOKUP(mod!$O$3,calc!$AQ$1:$AT$107,2,FALSE)</f>
        <v>104000</v>
      </c>
      <c r="BJ43" s="61">
        <v>0</v>
      </c>
      <c r="BK43" s="61">
        <f>SUM(BI$3:BJ43)</f>
        <v>4160000</v>
      </c>
      <c r="BL43" s="62">
        <f t="shared" si="7"/>
        <v>3880451.9491330539</v>
      </c>
      <c r="BM43" s="70">
        <f t="shared" si="8"/>
        <v>0.56883867231854957</v>
      </c>
      <c r="BN43" s="71">
        <f>IF(SUM(AZ$3:AZ43)*AY$5=0,$Q$4,3)</f>
        <v>1.1499999999999999</v>
      </c>
      <c r="BO43" s="60">
        <v>40</v>
      </c>
      <c r="BP43" s="62">
        <f>SUM(BF$3:BG43)</f>
        <v>8200000</v>
      </c>
    </row>
    <row r="44" spans="1:68" x14ac:dyDescent="0.3">
      <c r="A44" s="60">
        <v>41</v>
      </c>
      <c r="B44" s="62">
        <f t="shared" si="9"/>
        <v>6537678.5433142306</v>
      </c>
      <c r="C44" s="62">
        <f t="shared" si="10"/>
        <v>3805.1224852287132</v>
      </c>
      <c r="D44" s="62">
        <f>SUM(C$3:C44)</f>
        <v>2466126.5791709991</v>
      </c>
      <c r="E44" s="62">
        <f t="shared" si="19"/>
        <v>7776.6173300833316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2">
        <f t="shared" si="0"/>
        <v>6533873.4208290018</v>
      </c>
      <c r="M44" s="70">
        <f t="shared" ref="M44:M63" si="28">1-L44/$B$3</f>
        <v>0.27401406435233311</v>
      </c>
      <c r="N44" s="71">
        <f t="shared" si="2"/>
        <v>1.1499999999999999</v>
      </c>
      <c r="O44" s="60">
        <v>41</v>
      </c>
      <c r="Z44" s="60">
        <f>IF(AC44&gt;mod!$M$28,Z43,1)</f>
        <v>1</v>
      </c>
      <c r="AA44" s="60">
        <v>41</v>
      </c>
      <c r="AB44" s="62">
        <f t="shared" si="11"/>
        <v>2498044.026144539</v>
      </c>
      <c r="AC44" s="62">
        <f t="shared" si="12"/>
        <v>2.7370883531254338E-3</v>
      </c>
      <c r="AD44" s="62">
        <f>SUM(AC$3:AC44)</f>
        <v>921755.97659255285</v>
      </c>
      <c r="AE44" s="62">
        <f t="shared" si="20"/>
        <v>0.18952810382748236</v>
      </c>
      <c r="AF44" s="62">
        <f t="shared" si="13"/>
        <v>100000</v>
      </c>
      <c r="AG44" s="62">
        <f t="shared" si="17"/>
        <v>100000</v>
      </c>
      <c r="AH44" s="62">
        <f t="shared" si="24"/>
        <v>200000</v>
      </c>
      <c r="AI44" s="61">
        <f>AF44*HLOOKUP(mod!$O$3,calc!$AQ$1:$AT$107,AA44+3,FALSE)*HLOOKUP(mod!$O$3,calc!$AQ$1:$AT$107,2,FALSE)</f>
        <v>52000</v>
      </c>
      <c r="AJ44" s="61">
        <f>AG44*HLOOKUP(mod!$O$3,calc!$AU$1:$AX$107,$AA44+3,FALSE)*HLOOKUP(mod!$O$3,calc!$AU$1:$AX$107,2,FALSE)</f>
        <v>94600</v>
      </c>
      <c r="AK44" s="61">
        <f>SUM(AI$3:AJ44)</f>
        <v>5726800</v>
      </c>
      <c r="AL44" s="62">
        <f t="shared" si="4"/>
        <v>2351444.0234074509</v>
      </c>
      <c r="AM44" s="70">
        <f t="shared" si="25"/>
        <v>0.73872844184361663</v>
      </c>
      <c r="AN44" s="71">
        <f>IF(SUM(Z$3:Z44)*Y$5=0,$Q$4,3)</f>
        <v>1.1499999999999999</v>
      </c>
      <c r="AO44" s="60">
        <v>41</v>
      </c>
      <c r="AP44" s="62">
        <f>SUM(AF$3:AG44)</f>
        <v>8100000</v>
      </c>
      <c r="AQ44" s="72">
        <v>1</v>
      </c>
      <c r="AR44" s="72">
        <v>1</v>
      </c>
      <c r="AS44" s="72">
        <v>1</v>
      </c>
      <c r="AT44" s="72">
        <v>1</v>
      </c>
      <c r="AU44" s="72">
        <v>1</v>
      </c>
      <c r="AV44" s="72">
        <v>1</v>
      </c>
      <c r="AW44" s="72">
        <v>1</v>
      </c>
      <c r="AX44" s="72">
        <v>1</v>
      </c>
      <c r="AZ44" s="60">
        <f>IF(BC44&lt;mod!$M$28,1,0)</f>
        <v>1</v>
      </c>
      <c r="BA44" s="60">
        <v>41</v>
      </c>
      <c r="BB44" s="62">
        <f t="shared" si="14"/>
        <v>3880451.9491330539</v>
      </c>
      <c r="BC44" s="62">
        <f t="shared" si="15"/>
        <v>0.62909715038903935</v>
      </c>
      <c r="BD44" s="62">
        <f>SUM(BC$3:BC44)</f>
        <v>959548.67996409978</v>
      </c>
      <c r="BE44" s="62">
        <f t="shared" si="21"/>
        <v>8.9046545780898718</v>
      </c>
      <c r="BF44" s="62">
        <f t="shared" si="16"/>
        <v>200000</v>
      </c>
      <c r="BG44" s="62">
        <v>0</v>
      </c>
      <c r="BH44" s="62">
        <f t="shared" si="6"/>
        <v>200000</v>
      </c>
      <c r="BI44" s="61">
        <f>BF44*HLOOKUP(mod!$O$3,calc!$AQ$1:$AT$107,$AA44+3,FALSE)*HLOOKUP(mod!$O$3,calc!$AQ$1:$AT$107,2,FALSE)</f>
        <v>104000</v>
      </c>
      <c r="BJ44" s="61">
        <v>0</v>
      </c>
      <c r="BK44" s="61">
        <f>SUM(BI$3:BJ44)</f>
        <v>4264000</v>
      </c>
      <c r="BL44" s="62">
        <f t="shared" si="7"/>
        <v>3776451.3200359037</v>
      </c>
      <c r="BM44" s="70">
        <f t="shared" si="8"/>
        <v>0.58039429777378848</v>
      </c>
      <c r="BN44" s="71">
        <f>IF(SUM(AZ$3:AZ44)*AY$5=0,$Q$4,3)</f>
        <v>1.1499999999999999</v>
      </c>
      <c r="BO44" s="60">
        <v>41</v>
      </c>
      <c r="BP44" s="62">
        <f>SUM(BF$3:BG44)</f>
        <v>8400000</v>
      </c>
    </row>
    <row r="45" spans="1:68" x14ac:dyDescent="0.3">
      <c r="A45" s="60">
        <v>42</v>
      </c>
      <c r="B45" s="62">
        <f t="shared" si="9"/>
        <v>6533873.4208290018</v>
      </c>
      <c r="C45" s="62">
        <f t="shared" si="10"/>
        <v>3176.8352188466542</v>
      </c>
      <c r="D45" s="62">
        <f>SUM(C$3:C45)</f>
        <v>2469303.4143898459</v>
      </c>
      <c r="E45" s="62">
        <f t="shared" si="19"/>
        <v>6512.7653696922016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2">
        <f t="shared" si="0"/>
        <v>6530696.585610155</v>
      </c>
      <c r="M45" s="70">
        <f t="shared" si="28"/>
        <v>0.27436704604331608</v>
      </c>
      <c r="N45" s="71">
        <f t="shared" si="2"/>
        <v>1.1499999999999999</v>
      </c>
      <c r="O45" s="60">
        <v>42</v>
      </c>
      <c r="Z45" s="60">
        <f>IF(AC45&gt;mod!$M$28,Z44,1)</f>
        <v>1</v>
      </c>
      <c r="AA45" s="60">
        <v>42</v>
      </c>
      <c r="AB45" s="62">
        <f t="shared" si="11"/>
        <v>2351444.0234074509</v>
      </c>
      <c r="AC45" s="62">
        <f t="shared" si="12"/>
        <v>8.2239183965768714E-4</v>
      </c>
      <c r="AD45" s="62">
        <f>SUM(AC$3:AC45)</f>
        <v>921755.97741494467</v>
      </c>
      <c r="AE45" s="62">
        <f t="shared" si="20"/>
        <v>7.1147181296137701E-2</v>
      </c>
      <c r="AF45" s="62">
        <f t="shared" si="13"/>
        <v>100000</v>
      </c>
      <c r="AG45" s="62">
        <f t="shared" si="17"/>
        <v>100000</v>
      </c>
      <c r="AH45" s="62">
        <f t="shared" si="24"/>
        <v>200000</v>
      </c>
      <c r="AI45" s="61">
        <f>AF45*HLOOKUP(mod!$O$3,calc!$AQ$1:$AT$107,AA45+3,FALSE)*HLOOKUP(mod!$O$3,calc!$AQ$1:$AT$107,2,FALSE)</f>
        <v>52000</v>
      </c>
      <c r="AJ45" s="61">
        <f>AG45*HLOOKUP(mod!$O$3,calc!$AU$1:$AX$107,$AA45+3,FALSE)*HLOOKUP(mod!$O$3,calc!$AU$1:$AX$107,2,FALSE)</f>
        <v>94600</v>
      </c>
      <c r="AK45" s="61">
        <f>SUM(AI$3:AJ45)</f>
        <v>5873400</v>
      </c>
      <c r="AL45" s="62">
        <f t="shared" si="4"/>
        <v>2204844.0225850591</v>
      </c>
      <c r="AM45" s="70">
        <f t="shared" si="25"/>
        <v>0.75501733082388234</v>
      </c>
      <c r="AN45" s="71">
        <f>IF(SUM(Z$3:Z45)*Y$5=0,$Q$4,3)</f>
        <v>1.1499999999999999</v>
      </c>
      <c r="AO45" s="60">
        <v>42</v>
      </c>
      <c r="AP45" s="62">
        <f>SUM(AF$3:AG45)</f>
        <v>8300000</v>
      </c>
      <c r="AQ45" s="72">
        <v>1</v>
      </c>
      <c r="AR45" s="72">
        <v>1</v>
      </c>
      <c r="AS45" s="72">
        <v>1</v>
      </c>
      <c r="AT45" s="72">
        <v>1</v>
      </c>
      <c r="AU45" s="72">
        <v>1</v>
      </c>
      <c r="AV45" s="72">
        <v>1</v>
      </c>
      <c r="AW45" s="72">
        <v>1</v>
      </c>
      <c r="AX45" s="72">
        <v>1</v>
      </c>
      <c r="AZ45" s="60">
        <f>IF(BC45&lt;mod!$M$28,1,0)</f>
        <v>1</v>
      </c>
      <c r="BA45" s="60">
        <v>42</v>
      </c>
      <c r="BB45" s="62">
        <f t="shared" si="14"/>
        <v>3776451.3200359037</v>
      </c>
      <c r="BC45" s="62">
        <f t="shared" si="15"/>
        <v>0.30356866429112667</v>
      </c>
      <c r="BD45" s="62">
        <f>SUM(BC$3:BC45)</f>
        <v>959548.98353276402</v>
      </c>
      <c r="BE45" s="62">
        <f t="shared" si="21"/>
        <v>4.7702526966306564</v>
      </c>
      <c r="BF45" s="62">
        <f t="shared" si="16"/>
        <v>200000</v>
      </c>
      <c r="BG45" s="62">
        <v>0</v>
      </c>
      <c r="BH45" s="62">
        <f t="shared" si="6"/>
        <v>200000</v>
      </c>
      <c r="BI45" s="61">
        <f>BF45*HLOOKUP(mod!$O$3,calc!$AQ$1:$AT$107,$AA45+3,FALSE)*HLOOKUP(mod!$O$3,calc!$AQ$1:$AT$107,2,FALSE)</f>
        <v>104000</v>
      </c>
      <c r="BJ45" s="61">
        <v>0</v>
      </c>
      <c r="BK45" s="61">
        <f>SUM(BI$3:BJ45)</f>
        <v>4368000</v>
      </c>
      <c r="BL45" s="62">
        <f t="shared" si="7"/>
        <v>3672451.0164672392</v>
      </c>
      <c r="BM45" s="70">
        <f t="shared" si="8"/>
        <v>0.59194988705919571</v>
      </c>
      <c r="BN45" s="71">
        <f>IF(SUM(AZ$3:AZ45)*AY$5=0,$Q$4,3)</f>
        <v>1.1499999999999999</v>
      </c>
      <c r="BO45" s="60">
        <v>42</v>
      </c>
      <c r="BP45" s="62">
        <f>SUM(BF$3:BG45)</f>
        <v>8600000</v>
      </c>
    </row>
    <row r="46" spans="1:68" x14ac:dyDescent="0.3">
      <c r="A46" s="60">
        <v>43</v>
      </c>
      <c r="B46" s="62">
        <f t="shared" si="9"/>
        <v>6530696.585610155</v>
      </c>
      <c r="C46" s="62">
        <f t="shared" si="10"/>
        <v>2650.9987726981249</v>
      </c>
      <c r="D46" s="62">
        <f>SUM(C$3:C46)</f>
        <v>2471954.4131625439</v>
      </c>
      <c r="E46" s="62">
        <f t="shared" si="19"/>
        <v>5448.8941613822144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2">
        <f t="shared" si="0"/>
        <v>6528045.5868374566</v>
      </c>
      <c r="M46" s="70">
        <f t="shared" si="28"/>
        <v>0.27466160146250485</v>
      </c>
      <c r="N46" s="71">
        <f t="shared" si="2"/>
        <v>1.1499999999999999</v>
      </c>
      <c r="O46" s="60">
        <v>43</v>
      </c>
      <c r="Z46" s="60">
        <f>IF(AC46&gt;mod!$M$28,Z45,1)</f>
        <v>1</v>
      </c>
      <c r="AA46" s="60">
        <v>43</v>
      </c>
      <c r="AB46" s="62">
        <f t="shared" si="11"/>
        <v>2204844.0225850591</v>
      </c>
      <c r="AC46" s="62">
        <f t="shared" si="12"/>
        <v>2.3169251018619768E-4</v>
      </c>
      <c r="AD46" s="62">
        <f>SUM(AC$3:AC46)</f>
        <v>921755.97764663724</v>
      </c>
      <c r="AE46" s="62">
        <f t="shared" si="20"/>
        <v>2.5375279918125822E-2</v>
      </c>
      <c r="AF46" s="62">
        <f t="shared" si="13"/>
        <v>100000</v>
      </c>
      <c r="AG46" s="62">
        <f t="shared" si="17"/>
        <v>100000</v>
      </c>
      <c r="AH46" s="62">
        <f t="shared" si="24"/>
        <v>200000</v>
      </c>
      <c r="AI46" s="61">
        <f>AF46*HLOOKUP(mod!$O$3,calc!$AQ$1:$AT$107,AA46+3,FALSE)*HLOOKUP(mod!$O$3,calc!$AQ$1:$AT$107,2,FALSE)</f>
        <v>52000</v>
      </c>
      <c r="AJ46" s="61">
        <f>AG46*HLOOKUP(mod!$O$3,calc!$AU$1:$AX$107,$AA46+3,FALSE)*HLOOKUP(mod!$O$3,calc!$AU$1:$AX$107,2,FALSE)</f>
        <v>94600</v>
      </c>
      <c r="AK46" s="61">
        <f>SUM(AI$3:AJ46)</f>
        <v>6020000</v>
      </c>
      <c r="AL46" s="62">
        <f t="shared" si="4"/>
        <v>2058244.0223533665</v>
      </c>
      <c r="AM46" s="70">
        <f t="shared" si="25"/>
        <v>0.77130621973851488</v>
      </c>
      <c r="AN46" s="71">
        <f>IF(SUM(Z$3:Z46)*Y$5=0,$Q$4,3)</f>
        <v>1.1499999999999999</v>
      </c>
      <c r="AO46" s="60">
        <v>43</v>
      </c>
      <c r="AP46" s="62">
        <f>SUM(AF$3:AG46)</f>
        <v>8500000</v>
      </c>
      <c r="AQ46" s="72">
        <v>1</v>
      </c>
      <c r="AR46" s="72">
        <v>1</v>
      </c>
      <c r="AS46" s="72">
        <v>1</v>
      </c>
      <c r="AT46" s="72">
        <v>1</v>
      </c>
      <c r="AU46" s="72">
        <v>1</v>
      </c>
      <c r="AV46" s="72">
        <v>1</v>
      </c>
      <c r="AW46" s="72">
        <v>1</v>
      </c>
      <c r="AX46" s="72">
        <v>1</v>
      </c>
      <c r="AZ46" s="60">
        <f>IF(BC46&lt;mod!$M$28,1,0)</f>
        <v>1</v>
      </c>
      <c r="BA46" s="60">
        <v>43</v>
      </c>
      <c r="BB46" s="62">
        <f t="shared" si="14"/>
        <v>3672451.0164672392</v>
      </c>
      <c r="BC46" s="62">
        <f t="shared" si="15"/>
        <v>0.14245191191167586</v>
      </c>
      <c r="BD46" s="62">
        <f>SUM(BC$3:BC46)</f>
        <v>959549.12598467595</v>
      </c>
      <c r="BE46" s="62">
        <f t="shared" si="21"/>
        <v>2.4920457674120957</v>
      </c>
      <c r="BF46" s="62">
        <f t="shared" si="16"/>
        <v>200000</v>
      </c>
      <c r="BG46" s="62">
        <v>0</v>
      </c>
      <c r="BH46" s="62">
        <f t="shared" si="6"/>
        <v>200000</v>
      </c>
      <c r="BI46" s="61">
        <f>BF46*HLOOKUP(mod!$O$3,calc!$AQ$1:$AT$107,$AA46+3,FALSE)*HLOOKUP(mod!$O$3,calc!$AQ$1:$AT$107,2,FALSE)</f>
        <v>104000</v>
      </c>
      <c r="BJ46" s="61">
        <v>0</v>
      </c>
      <c r="BK46" s="61">
        <f>SUM(BI$3:BJ46)</f>
        <v>4472000</v>
      </c>
      <c r="BL46" s="62">
        <f t="shared" si="7"/>
        <v>3568450.8740153275</v>
      </c>
      <c r="BM46" s="70">
        <f t="shared" si="8"/>
        <v>0.60350545844274139</v>
      </c>
      <c r="BN46" s="71">
        <f>IF(SUM(AZ$3:AZ46)*AY$5=0,$Q$4,3)</f>
        <v>1.1499999999999999</v>
      </c>
      <c r="BO46" s="60">
        <v>43</v>
      </c>
      <c r="BP46" s="62">
        <f>SUM(BF$3:BG46)</f>
        <v>8800000</v>
      </c>
    </row>
    <row r="47" spans="1:68" x14ac:dyDescent="0.3">
      <c r="A47" s="60">
        <v>44</v>
      </c>
      <c r="B47" s="62">
        <f t="shared" si="9"/>
        <v>6528045.5868374566</v>
      </c>
      <c r="C47" s="62">
        <f t="shared" si="10"/>
        <v>2211.3018849607815</v>
      </c>
      <c r="D47" s="62">
        <f>SUM(C$3:C47)</f>
        <v>2474165.7150475048</v>
      </c>
      <c r="E47" s="62">
        <f t="shared" si="19"/>
        <v>4555.0143299825886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2">
        <f t="shared" si="0"/>
        <v>6525834.2849524962</v>
      </c>
      <c r="M47" s="70">
        <f t="shared" si="28"/>
        <v>0.27490730167194488</v>
      </c>
      <c r="N47" s="71">
        <f t="shared" si="2"/>
        <v>1.1499999999999999</v>
      </c>
      <c r="O47" s="60">
        <v>44</v>
      </c>
      <c r="Z47" s="60">
        <f>IF(AC47&gt;mod!$M$28,Z46,1)</f>
        <v>1</v>
      </c>
      <c r="AA47" s="60">
        <v>44</v>
      </c>
      <c r="AB47" s="62">
        <f t="shared" si="11"/>
        <v>2058244.0223533665</v>
      </c>
      <c r="AC47" s="62">
        <f t="shared" si="12"/>
        <v>6.0934631414667326E-5</v>
      </c>
      <c r="AD47" s="62">
        <f>SUM(AC$3:AC47)</f>
        <v>921755.97770757182</v>
      </c>
      <c r="AE47" s="62">
        <f t="shared" si="20"/>
        <v>8.5749855627256701E-3</v>
      </c>
      <c r="AF47" s="62">
        <f t="shared" si="13"/>
        <v>100000</v>
      </c>
      <c r="AG47" s="62">
        <f t="shared" si="17"/>
        <v>100000</v>
      </c>
      <c r="AH47" s="62">
        <f t="shared" si="24"/>
        <v>200000</v>
      </c>
      <c r="AI47" s="61">
        <f>AF47*HLOOKUP(mod!$O$3,calc!$AQ$1:$AT$107,AA47+3,FALSE)*HLOOKUP(mod!$O$3,calc!$AQ$1:$AT$107,2,FALSE)</f>
        <v>52000</v>
      </c>
      <c r="AJ47" s="61">
        <f>AG47*HLOOKUP(mod!$O$3,calc!$AU$1:$AX$107,$AA47+3,FALSE)*HLOOKUP(mod!$O$3,calc!$AU$1:$AX$107,2,FALSE)</f>
        <v>94600</v>
      </c>
      <c r="AK47" s="61">
        <f>SUM(AI$3:AJ47)</f>
        <v>6166600</v>
      </c>
      <c r="AL47" s="62">
        <f t="shared" si="4"/>
        <v>1911644.0222924319</v>
      </c>
      <c r="AM47" s="70">
        <f t="shared" si="25"/>
        <v>0.78759510863417426</v>
      </c>
      <c r="AN47" s="71">
        <f>IF(SUM(Z$3:Z47)*Y$5=0,$Q$4,3)</f>
        <v>1.1499999999999999</v>
      </c>
      <c r="AO47" s="60">
        <v>44</v>
      </c>
      <c r="AP47" s="62">
        <f>SUM(AF$3:AG47)</f>
        <v>8700000</v>
      </c>
      <c r="AQ47" s="72">
        <v>1</v>
      </c>
      <c r="AR47" s="72">
        <v>1</v>
      </c>
      <c r="AS47" s="72">
        <v>1</v>
      </c>
      <c r="AT47" s="72">
        <v>1</v>
      </c>
      <c r="AU47" s="72">
        <v>1</v>
      </c>
      <c r="AV47" s="72">
        <v>1</v>
      </c>
      <c r="AW47" s="72">
        <v>1</v>
      </c>
      <c r="AX47" s="72">
        <v>1</v>
      </c>
      <c r="AZ47" s="60">
        <f>IF(BC47&lt;mod!$M$28,1,0)</f>
        <v>1</v>
      </c>
      <c r="BA47" s="60">
        <v>44</v>
      </c>
      <c r="BB47" s="62">
        <f t="shared" si="14"/>
        <v>3568450.8740153275</v>
      </c>
      <c r="BC47" s="62">
        <f t="shared" si="15"/>
        <v>6.4953616333481137E-2</v>
      </c>
      <c r="BD47" s="62">
        <f>SUM(BC$3:BC47)</f>
        <v>959549.1909382923</v>
      </c>
      <c r="BE47" s="62">
        <f t="shared" si="21"/>
        <v>1.2687617492969097</v>
      </c>
      <c r="BF47" s="62">
        <f t="shared" si="16"/>
        <v>200000</v>
      </c>
      <c r="BG47" s="62">
        <v>0</v>
      </c>
      <c r="BH47" s="62">
        <f t="shared" si="6"/>
        <v>200000</v>
      </c>
      <c r="BI47" s="61">
        <f>BF47*HLOOKUP(mod!$O$3,calc!$AQ$1:$AT$107,$AA47+3,FALSE)*HLOOKUP(mod!$O$3,calc!$AQ$1:$AT$107,2,FALSE)</f>
        <v>104000</v>
      </c>
      <c r="BJ47" s="61">
        <v>0</v>
      </c>
      <c r="BK47" s="61">
        <f>SUM(BI$3:BJ47)</f>
        <v>4576000</v>
      </c>
      <c r="BL47" s="62">
        <f t="shared" si="7"/>
        <v>3464450.8090617112</v>
      </c>
      <c r="BM47" s="70">
        <f t="shared" si="8"/>
        <v>0.61506102121536543</v>
      </c>
      <c r="BN47" s="71">
        <f>IF(SUM(AZ$3:AZ47)*AY$5=0,$Q$4,3)</f>
        <v>1.1499999999999999</v>
      </c>
      <c r="BO47" s="60">
        <v>44</v>
      </c>
      <c r="BP47" s="62">
        <f>SUM(BF$3:BG47)</f>
        <v>9000000</v>
      </c>
    </row>
    <row r="48" spans="1:68" x14ac:dyDescent="0.3">
      <c r="A48" s="60">
        <v>45</v>
      </c>
      <c r="B48" s="62">
        <f t="shared" si="9"/>
        <v>6525834.2849524962</v>
      </c>
      <c r="C48" s="62">
        <f t="shared" si="10"/>
        <v>1843.9086781717465</v>
      </c>
      <c r="D48" s="62">
        <f>SUM(C$3:C48)</f>
        <v>2476009.6237256764</v>
      </c>
      <c r="E48" s="62">
        <f t="shared" si="19"/>
        <v>3805.1224852287132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61">
        <v>0</v>
      </c>
      <c r="L48" s="62">
        <f t="shared" si="0"/>
        <v>6523990.376274324</v>
      </c>
      <c r="M48" s="70">
        <f t="shared" si="28"/>
        <v>0.27511218041396401</v>
      </c>
      <c r="N48" s="71">
        <f t="shared" si="2"/>
        <v>1.1499999999999999</v>
      </c>
      <c r="O48" s="60">
        <v>45</v>
      </c>
      <c r="Z48" s="60">
        <f>IF(AC48&gt;mod!$M$28,Z47,1)</f>
        <v>1</v>
      </c>
      <c r="AA48" s="60">
        <v>45</v>
      </c>
      <c r="AB48" s="62">
        <f t="shared" si="11"/>
        <v>1911644.0222924319</v>
      </c>
      <c r="AC48" s="62">
        <f t="shared" si="12"/>
        <v>1.4884235830956404E-5</v>
      </c>
      <c r="AD48" s="62">
        <f>SUM(AC$3:AC48)</f>
        <v>921755.9777224561</v>
      </c>
      <c r="AE48" s="62">
        <f t="shared" si="20"/>
        <v>2.7370883531254338E-3</v>
      </c>
      <c r="AF48" s="62">
        <f t="shared" si="13"/>
        <v>100000</v>
      </c>
      <c r="AG48" s="62">
        <f t="shared" si="17"/>
        <v>100000</v>
      </c>
      <c r="AH48" s="62">
        <f t="shared" si="24"/>
        <v>200000</v>
      </c>
      <c r="AI48" s="61">
        <f>AF48*HLOOKUP(mod!$O$3,calc!$AQ$1:$AT$107,AA48+3,FALSE)*HLOOKUP(mod!$O$3,calc!$AQ$1:$AT$107,2,FALSE)</f>
        <v>52000</v>
      </c>
      <c r="AJ48" s="61">
        <f>AG48*HLOOKUP(mod!$O$3,calc!$AU$1:$AX$107,$AA48+3,FALSE)*HLOOKUP(mod!$O$3,calc!$AU$1:$AX$107,2,FALSE)</f>
        <v>94600</v>
      </c>
      <c r="AK48" s="61">
        <f>SUM(AI$3:AJ48)</f>
        <v>6313200</v>
      </c>
      <c r="AL48" s="62">
        <f t="shared" si="4"/>
        <v>1765044.0222775477</v>
      </c>
      <c r="AM48" s="70">
        <f t="shared" si="25"/>
        <v>0.80388399752471695</v>
      </c>
      <c r="AN48" s="71">
        <f>IF(SUM(Z$3:Z48)*Y$5=0,$Q$4,3)</f>
        <v>1.1499999999999999</v>
      </c>
      <c r="AO48" s="60">
        <v>45</v>
      </c>
      <c r="AP48" s="62">
        <f>SUM(AF$3:AG48)</f>
        <v>8900000</v>
      </c>
      <c r="AQ48" s="72">
        <v>1</v>
      </c>
      <c r="AR48" s="72">
        <v>1</v>
      </c>
      <c r="AS48" s="72">
        <v>1</v>
      </c>
      <c r="AT48" s="72">
        <v>1</v>
      </c>
      <c r="AU48" s="72">
        <v>1</v>
      </c>
      <c r="AV48" s="72">
        <v>1</v>
      </c>
      <c r="AW48" s="72">
        <v>1</v>
      </c>
      <c r="AX48" s="72">
        <v>1</v>
      </c>
      <c r="AZ48" s="60">
        <f>IF(BC48&lt;mod!$M$28,1,0)</f>
        <v>1</v>
      </c>
      <c r="BA48" s="60">
        <v>45</v>
      </c>
      <c r="BB48" s="62">
        <f t="shared" si="14"/>
        <v>3464450.8090617112</v>
      </c>
      <c r="BC48" s="62">
        <f t="shared" si="15"/>
        <v>2.8753655550746066E-2</v>
      </c>
      <c r="BD48" s="62">
        <f>SUM(BC$3:BC48)</f>
        <v>959549.2196919478</v>
      </c>
      <c r="BE48" s="62">
        <f t="shared" si="21"/>
        <v>0.62909715038903935</v>
      </c>
      <c r="BF48" s="62">
        <f t="shared" si="16"/>
        <v>200000</v>
      </c>
      <c r="BG48" s="62">
        <v>0</v>
      </c>
      <c r="BH48" s="62">
        <f t="shared" si="6"/>
        <v>200000</v>
      </c>
      <c r="BI48" s="61">
        <f>BF48*HLOOKUP(mod!$O$3,calc!$AQ$1:$AT$107,$AA48+3,FALSE)*HLOOKUP(mod!$O$3,calc!$AQ$1:$AT$107,2,FALSE)</f>
        <v>104000</v>
      </c>
      <c r="BJ48" s="61">
        <v>0</v>
      </c>
      <c r="BK48" s="61">
        <f>SUM(BI$3:BJ48)</f>
        <v>4680000</v>
      </c>
      <c r="BL48" s="62">
        <f t="shared" si="7"/>
        <v>3360450.7803080557</v>
      </c>
      <c r="BM48" s="70">
        <f t="shared" si="8"/>
        <v>0.62661657996577158</v>
      </c>
      <c r="BN48" s="71">
        <f>IF(SUM(AZ$3:AZ48)*AY$5=0,$Q$4,3)</f>
        <v>1.1499999999999999</v>
      </c>
      <c r="BO48" s="60">
        <v>45</v>
      </c>
      <c r="BP48" s="62">
        <f>SUM(BF$3:BG48)</f>
        <v>9200000</v>
      </c>
    </row>
    <row r="49" spans="1:68" x14ac:dyDescent="0.3">
      <c r="A49" s="60">
        <v>46</v>
      </c>
      <c r="B49" s="62">
        <f t="shared" si="9"/>
        <v>6523990.376274324</v>
      </c>
      <c r="C49" s="62">
        <f t="shared" si="10"/>
        <v>1537.1209824210398</v>
      </c>
      <c r="D49" s="62">
        <f>SUM(C$3:C49)</f>
        <v>2477546.7447080975</v>
      </c>
      <c r="E49" s="62">
        <f t="shared" si="19"/>
        <v>3176.8352188466542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2">
        <f t="shared" si="0"/>
        <v>6522453.2552919034</v>
      </c>
      <c r="M49" s="70">
        <f t="shared" si="28"/>
        <v>0.27528297163423299</v>
      </c>
      <c r="N49" s="71">
        <f t="shared" si="2"/>
        <v>1.1499999999999999</v>
      </c>
      <c r="O49" s="60">
        <v>46</v>
      </c>
      <c r="Z49" s="60">
        <f>IF(AC49&gt;mod!$M$28,Z48,1)</f>
        <v>1</v>
      </c>
      <c r="AA49" s="60">
        <v>46</v>
      </c>
      <c r="AB49" s="62">
        <f t="shared" si="11"/>
        <v>1765044.0222775477</v>
      </c>
      <c r="AC49" s="62">
        <f t="shared" si="12"/>
        <v>3.3568923557265246E-6</v>
      </c>
      <c r="AD49" s="62">
        <f>SUM(AC$3:AC49)</f>
        <v>921755.97772581293</v>
      </c>
      <c r="AE49" s="62">
        <f t="shared" si="20"/>
        <v>8.2239183965768714E-4</v>
      </c>
      <c r="AF49" s="62">
        <f t="shared" si="13"/>
        <v>100000</v>
      </c>
      <c r="AG49" s="62">
        <f t="shared" si="17"/>
        <v>100000</v>
      </c>
      <c r="AH49" s="62">
        <f t="shared" si="24"/>
        <v>200000</v>
      </c>
      <c r="AI49" s="61">
        <f>AF49*HLOOKUP(mod!$O$3,calc!$AQ$1:$AT$107,AA49+3,FALSE)*HLOOKUP(mod!$O$3,calc!$AQ$1:$AT$107,2,FALSE)</f>
        <v>52000</v>
      </c>
      <c r="AJ49" s="61">
        <f>AG49*HLOOKUP(mod!$O$3,calc!$AU$1:$AX$107,$AA49+3,FALSE)*HLOOKUP(mod!$O$3,calc!$AU$1:$AX$107,2,FALSE)</f>
        <v>94600</v>
      </c>
      <c r="AK49" s="61">
        <f>SUM(AI$3:AJ49)</f>
        <v>6459800</v>
      </c>
      <c r="AL49" s="62">
        <f t="shared" si="4"/>
        <v>1618444.0222741908</v>
      </c>
      <c r="AM49" s="70">
        <f t="shared" si="25"/>
        <v>0.82017288641397879</v>
      </c>
      <c r="AN49" s="71">
        <f>IF(SUM(Z$3:Z49)*Y$5=0,$Q$4,3)</f>
        <v>1.1499999999999999</v>
      </c>
      <c r="AO49" s="60">
        <v>46</v>
      </c>
      <c r="AP49" s="62">
        <f>SUM(AF$3:AG49)</f>
        <v>9100000</v>
      </c>
      <c r="AQ49" s="72">
        <v>1</v>
      </c>
      <c r="AR49" s="72">
        <v>1</v>
      </c>
      <c r="AS49" s="72">
        <v>1</v>
      </c>
      <c r="AT49" s="72">
        <v>1</v>
      </c>
      <c r="AU49" s="72">
        <v>1</v>
      </c>
      <c r="AV49" s="72">
        <v>1</v>
      </c>
      <c r="AW49" s="72">
        <v>1</v>
      </c>
      <c r="AX49" s="72">
        <v>1</v>
      </c>
      <c r="AZ49" s="60">
        <f>IF(BC49&lt;mod!$M$28,1,0)</f>
        <v>1</v>
      </c>
      <c r="BA49" s="60">
        <v>46</v>
      </c>
      <c r="BB49" s="62">
        <f t="shared" si="14"/>
        <v>3360450.7803080557</v>
      </c>
      <c r="BC49" s="62">
        <f t="shared" si="15"/>
        <v>1.2346558985227301E-2</v>
      </c>
      <c r="BD49" s="62">
        <f>SUM(BC$3:BC49)</f>
        <v>959549.23203850677</v>
      </c>
      <c r="BE49" s="62">
        <f t="shared" si="21"/>
        <v>0.30356866429112667</v>
      </c>
      <c r="BF49" s="62">
        <f t="shared" si="16"/>
        <v>200000</v>
      </c>
      <c r="BG49" s="62">
        <v>0</v>
      </c>
      <c r="BH49" s="62">
        <f t="shared" si="6"/>
        <v>200000</v>
      </c>
      <c r="BI49" s="61">
        <f>BF49*HLOOKUP(mod!$O$3,calc!$AQ$1:$AT$107,$AA49+3,FALSE)*HLOOKUP(mod!$O$3,calc!$AQ$1:$AT$107,2,FALSE)</f>
        <v>104000</v>
      </c>
      <c r="BJ49" s="61">
        <v>0</v>
      </c>
      <c r="BK49" s="61">
        <f>SUM(BI$3:BJ49)</f>
        <v>4784000</v>
      </c>
      <c r="BL49" s="62">
        <f t="shared" si="7"/>
        <v>3256450.7679614965</v>
      </c>
      <c r="BM49" s="70">
        <f t="shared" si="8"/>
        <v>0.63817213689316699</v>
      </c>
      <c r="BN49" s="71">
        <f>IF(SUM(AZ$3:AZ49)*AY$5=0,$Q$4,3)</f>
        <v>1.1499999999999999</v>
      </c>
      <c r="BO49" s="60">
        <v>46</v>
      </c>
      <c r="BP49" s="62">
        <f>SUM(BF$3:BG49)</f>
        <v>9400000</v>
      </c>
    </row>
    <row r="50" spans="1:68" x14ac:dyDescent="0.3">
      <c r="A50" s="60">
        <v>47</v>
      </c>
      <c r="B50" s="62">
        <f t="shared" si="9"/>
        <v>6522453.2552919034</v>
      </c>
      <c r="C50" s="62">
        <f t="shared" si="10"/>
        <v>1281.0744132116711</v>
      </c>
      <c r="D50" s="62">
        <f>SUM(C$3:C50)</f>
        <v>2478827.8191213091</v>
      </c>
      <c r="E50" s="62">
        <f t="shared" si="19"/>
        <v>2650.9987726981249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2">
        <f t="shared" si="0"/>
        <v>6521172.1808786914</v>
      </c>
      <c r="M50" s="70">
        <f t="shared" si="28"/>
        <v>0.27542531323570096</v>
      </c>
      <c r="N50" s="71">
        <f t="shared" si="2"/>
        <v>1.1499999999999999</v>
      </c>
      <c r="O50" s="60">
        <v>47</v>
      </c>
      <c r="Z50" s="60">
        <f>IF(AC50&gt;mod!$M$28,Z49,1)</f>
        <v>1</v>
      </c>
      <c r="AA50" s="60">
        <v>47</v>
      </c>
      <c r="AB50" s="62">
        <f t="shared" si="11"/>
        <v>1618444.0222741908</v>
      </c>
      <c r="AC50" s="62">
        <f t="shared" si="12"/>
        <v>6.9420930239167198E-7</v>
      </c>
      <c r="AD50" s="62">
        <f>SUM(AC$3:AC50)</f>
        <v>921755.97772650712</v>
      </c>
      <c r="AE50" s="62">
        <f t="shared" si="20"/>
        <v>2.3169251018619768E-4</v>
      </c>
      <c r="AF50" s="62">
        <f t="shared" si="13"/>
        <v>100000</v>
      </c>
      <c r="AG50" s="62">
        <f t="shared" si="17"/>
        <v>100000</v>
      </c>
      <c r="AH50" s="62">
        <f t="shared" si="24"/>
        <v>200000</v>
      </c>
      <c r="AI50" s="61">
        <f>AF50*HLOOKUP(mod!$O$3,calc!$AQ$1:$AT$107,AA50+3,FALSE)*HLOOKUP(mod!$O$3,calc!$AQ$1:$AT$107,2,FALSE)</f>
        <v>52000</v>
      </c>
      <c r="AJ50" s="61">
        <f>AG50*HLOOKUP(mod!$O$3,calc!$AU$1:$AX$107,$AA50+3,FALSE)*HLOOKUP(mod!$O$3,calc!$AU$1:$AX$107,2,FALSE)</f>
        <v>94600</v>
      </c>
      <c r="AK50" s="61">
        <f>SUM(AI$3:AJ50)</f>
        <v>6606400</v>
      </c>
      <c r="AL50" s="62">
        <f t="shared" si="4"/>
        <v>1471844.0222734965</v>
      </c>
      <c r="AM50" s="70">
        <f t="shared" si="25"/>
        <v>0.83646177530294485</v>
      </c>
      <c r="AN50" s="71">
        <f>IF(SUM(Z$3:Z50)*Y$5=0,$Q$4,3)</f>
        <v>1.1499999999999999</v>
      </c>
      <c r="AO50" s="60">
        <v>47</v>
      </c>
      <c r="AP50" s="62">
        <f>SUM(AF$3:AG50)</f>
        <v>9300000</v>
      </c>
      <c r="AQ50" s="72">
        <v>1</v>
      </c>
      <c r="AR50" s="72">
        <v>1</v>
      </c>
      <c r="AS50" s="72">
        <v>1</v>
      </c>
      <c r="AT50" s="72">
        <v>1</v>
      </c>
      <c r="AU50" s="72">
        <v>1</v>
      </c>
      <c r="AV50" s="72">
        <v>1</v>
      </c>
      <c r="AW50" s="72">
        <v>1</v>
      </c>
      <c r="AX50" s="72">
        <v>1</v>
      </c>
      <c r="AZ50" s="60">
        <f>IF(BC50&lt;mod!$M$28,1,0)</f>
        <v>1</v>
      </c>
      <c r="BA50" s="60">
        <v>47</v>
      </c>
      <c r="BB50" s="62">
        <f t="shared" si="14"/>
        <v>3256450.7679614965</v>
      </c>
      <c r="BC50" s="62">
        <f t="shared" si="15"/>
        <v>5.137428412499351E-3</v>
      </c>
      <c r="BD50" s="62">
        <f>SUM(BC$3:BC50)</f>
        <v>959549.23717593518</v>
      </c>
      <c r="BE50" s="62">
        <f t="shared" si="21"/>
        <v>0.14245191191167586</v>
      </c>
      <c r="BF50" s="62">
        <f t="shared" si="16"/>
        <v>200000</v>
      </c>
      <c r="BG50" s="62">
        <v>0</v>
      </c>
      <c r="BH50" s="62">
        <f t="shared" si="6"/>
        <v>200000</v>
      </c>
      <c r="BI50" s="61">
        <f>BF50*HLOOKUP(mod!$O$3,calc!$AQ$1:$AT$107,$AA50+3,FALSE)*HLOOKUP(mod!$O$3,calc!$AQ$1:$AT$107,2,FALSE)</f>
        <v>104000</v>
      </c>
      <c r="BJ50" s="61">
        <v>0</v>
      </c>
      <c r="BK50" s="61">
        <f>SUM(BI$3:BJ50)</f>
        <v>4888000</v>
      </c>
      <c r="BL50" s="62">
        <f t="shared" si="7"/>
        <v>3152450.7628240678</v>
      </c>
      <c r="BM50" s="70">
        <f t="shared" si="8"/>
        <v>0.64972769301954802</v>
      </c>
      <c r="BN50" s="71">
        <f>IF(SUM(AZ$3:AZ50)*AY$5=0,$Q$4,3)</f>
        <v>1.1499999999999999</v>
      </c>
      <c r="BO50" s="60">
        <v>47</v>
      </c>
      <c r="BP50" s="62">
        <f>SUM(BF$3:BG50)</f>
        <v>9600000</v>
      </c>
    </row>
    <row r="51" spans="1:68" x14ac:dyDescent="0.3">
      <c r="A51" s="60">
        <v>48</v>
      </c>
      <c r="B51" s="62">
        <f t="shared" si="9"/>
        <v>6521172.1808786914</v>
      </c>
      <c r="C51" s="62">
        <f t="shared" si="10"/>
        <v>1067.4692054257955</v>
      </c>
      <c r="D51" s="62">
        <f>SUM(C$3:C51)</f>
        <v>2479895.2883267347</v>
      </c>
      <c r="E51" s="62">
        <f t="shared" si="19"/>
        <v>2211.3018849607815</v>
      </c>
      <c r="F51" s="61">
        <v>0</v>
      </c>
      <c r="G51" s="61">
        <v>0</v>
      </c>
      <c r="H51" s="61">
        <v>0</v>
      </c>
      <c r="I51" s="61">
        <v>0</v>
      </c>
      <c r="J51" s="61">
        <v>0</v>
      </c>
      <c r="K51" s="61">
        <v>0</v>
      </c>
      <c r="L51" s="62">
        <f t="shared" si="0"/>
        <v>6520104.7116732653</v>
      </c>
      <c r="M51" s="70">
        <f t="shared" si="28"/>
        <v>0.27554392092519275</v>
      </c>
      <c r="N51" s="71">
        <f t="shared" si="2"/>
        <v>1.1499999999999999</v>
      </c>
      <c r="O51" s="60">
        <v>48</v>
      </c>
      <c r="Z51" s="60">
        <f>IF(AC51&gt;mod!$M$28,Z50,1)</f>
        <v>1</v>
      </c>
      <c r="AA51" s="60">
        <v>48</v>
      </c>
      <c r="AB51" s="62">
        <f t="shared" si="11"/>
        <v>1471844.0222734965</v>
      </c>
      <c r="AC51" s="62">
        <f t="shared" si="12"/>
        <v>1.3055922041351243E-7</v>
      </c>
      <c r="AD51" s="62">
        <f>SUM(AC$3:AC51)</f>
        <v>921755.97772663762</v>
      </c>
      <c r="AE51" s="62">
        <f t="shared" si="20"/>
        <v>6.0934631414667326E-5</v>
      </c>
      <c r="AF51" s="62">
        <f t="shared" si="13"/>
        <v>100000</v>
      </c>
      <c r="AG51" s="62">
        <f t="shared" si="17"/>
        <v>100000</v>
      </c>
      <c r="AH51" s="62">
        <f t="shared" si="24"/>
        <v>200000</v>
      </c>
      <c r="AI51" s="61">
        <f>AF51*HLOOKUP(mod!$O$3,calc!$AQ$1:$AT$107,AA51+3,FALSE)*HLOOKUP(mod!$O$3,calc!$AQ$1:$AT$107,2,FALSE)</f>
        <v>52000</v>
      </c>
      <c r="AJ51" s="61">
        <f>AG51*HLOOKUP(mod!$O$3,calc!$AU$1:$AX$107,$AA51+3,FALSE)*HLOOKUP(mod!$O$3,calc!$AU$1:$AX$107,2,FALSE)</f>
        <v>94600</v>
      </c>
      <c r="AK51" s="61">
        <f>SUM(AI$3:AJ51)</f>
        <v>6753000</v>
      </c>
      <c r="AL51" s="62">
        <f t="shared" si="4"/>
        <v>1325244.0222733659</v>
      </c>
      <c r="AM51" s="70">
        <f t="shared" si="25"/>
        <v>0.8527506641918482</v>
      </c>
      <c r="AN51" s="71">
        <f>IF(SUM(Z$3:Z51)*Y$5=0,$Q$4,3)</f>
        <v>1.1499999999999999</v>
      </c>
      <c r="AO51" s="60">
        <v>48</v>
      </c>
      <c r="AP51" s="62">
        <f>SUM(AF$3:AG51)</f>
        <v>9500000</v>
      </c>
      <c r="AQ51" s="72">
        <v>1</v>
      </c>
      <c r="AR51" s="72">
        <v>1</v>
      </c>
      <c r="AS51" s="72">
        <v>1</v>
      </c>
      <c r="AT51" s="72">
        <v>1</v>
      </c>
      <c r="AU51" s="72">
        <v>1</v>
      </c>
      <c r="AV51" s="72">
        <v>1</v>
      </c>
      <c r="AW51" s="72">
        <v>1</v>
      </c>
      <c r="AX51" s="72">
        <v>1</v>
      </c>
      <c r="AZ51" s="60">
        <f>IF(BC51&lt;mod!$M$28,1,0)</f>
        <v>1</v>
      </c>
      <c r="BA51" s="60">
        <v>48</v>
      </c>
      <c r="BB51" s="62">
        <f t="shared" si="14"/>
        <v>3152450.7628240678</v>
      </c>
      <c r="BC51" s="62">
        <f t="shared" si="15"/>
        <v>2.069423737292029E-3</v>
      </c>
      <c r="BD51" s="62">
        <f>SUM(BC$3:BC51)</f>
        <v>959549.23924535897</v>
      </c>
      <c r="BE51" s="62">
        <f t="shared" si="21"/>
        <v>6.4953616333481137E-2</v>
      </c>
      <c r="BF51" s="62">
        <f t="shared" si="16"/>
        <v>200000</v>
      </c>
      <c r="BG51" s="62">
        <v>0</v>
      </c>
      <c r="BH51" s="62">
        <f t="shared" si="6"/>
        <v>200000</v>
      </c>
      <c r="BI51" s="61">
        <f>BF51*HLOOKUP(mod!$O$3,calc!$AQ$1:$AT$107,$AA51+3,FALSE)*HLOOKUP(mod!$O$3,calc!$AQ$1:$AT$107,2,FALSE)</f>
        <v>104000</v>
      </c>
      <c r="BJ51" s="61">
        <v>0</v>
      </c>
      <c r="BK51" s="61">
        <f>SUM(BI$3:BJ51)</f>
        <v>4992000</v>
      </c>
      <c r="BL51" s="62">
        <f t="shared" si="7"/>
        <v>3048450.7607546439</v>
      </c>
      <c r="BM51" s="70">
        <f t="shared" si="8"/>
        <v>0.66128324880503953</v>
      </c>
      <c r="BN51" s="71">
        <f>IF(SUM(AZ$3:AZ51)*AY$5=0,$Q$4,3)</f>
        <v>1.1499999999999999</v>
      </c>
      <c r="BO51" s="60">
        <v>48</v>
      </c>
      <c r="BP51" s="62">
        <f>SUM(BF$3:BG51)</f>
        <v>9800000</v>
      </c>
    </row>
    <row r="52" spans="1:68" x14ac:dyDescent="0.3">
      <c r="A52" s="60">
        <v>49</v>
      </c>
      <c r="B52" s="62">
        <f t="shared" si="9"/>
        <v>6520104.7116732653</v>
      </c>
      <c r="C52" s="62">
        <f t="shared" si="10"/>
        <v>889.33473836025235</v>
      </c>
      <c r="D52" s="62">
        <f>SUM(C$3:C52)</f>
        <v>2480784.6230650949</v>
      </c>
      <c r="E52" s="62">
        <f t="shared" si="19"/>
        <v>1843.9086781717465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2">
        <f t="shared" si="0"/>
        <v>6519215.3769349046</v>
      </c>
      <c r="M52" s="70">
        <f t="shared" si="28"/>
        <v>0.27564273589612176</v>
      </c>
      <c r="N52" s="71">
        <f t="shared" si="2"/>
        <v>1.1499999999999999</v>
      </c>
      <c r="O52" s="60">
        <v>49</v>
      </c>
      <c r="Z52" s="60">
        <f>IF(AC52&gt;mod!$M$28,Z51,1)</f>
        <v>1</v>
      </c>
      <c r="AA52" s="60">
        <v>49</v>
      </c>
      <c r="AB52" s="62">
        <f t="shared" si="11"/>
        <v>1325244.0222733659</v>
      </c>
      <c r="AC52" s="62">
        <f t="shared" si="12"/>
        <v>2.2108472262947763E-8</v>
      </c>
      <c r="AD52" s="62">
        <f>SUM(AC$3:AC52)</f>
        <v>921755.97772665974</v>
      </c>
      <c r="AE52" s="62">
        <f t="shared" si="20"/>
        <v>1.4884235830956404E-5</v>
      </c>
      <c r="AF52" s="62">
        <f t="shared" si="13"/>
        <v>100000</v>
      </c>
      <c r="AG52" s="62">
        <f t="shared" si="17"/>
        <v>100000</v>
      </c>
      <c r="AH52" s="62">
        <f t="shared" si="24"/>
        <v>200000</v>
      </c>
      <c r="AI52" s="61">
        <f>AF52*HLOOKUP(mod!$O$3,calc!$AQ$1:$AT$107,AA52+3,FALSE)*HLOOKUP(mod!$O$3,calc!$AQ$1:$AT$107,2,FALSE)</f>
        <v>52000</v>
      </c>
      <c r="AJ52" s="61">
        <f>AG52*HLOOKUP(mod!$O$3,calc!$AU$1:$AX$107,$AA52+3,FALSE)*HLOOKUP(mod!$O$3,calc!$AU$1:$AX$107,2,FALSE)</f>
        <v>94600</v>
      </c>
      <c r="AK52" s="61">
        <f>SUM(AI$3:AJ52)</f>
        <v>6899600</v>
      </c>
      <c r="AL52" s="62">
        <f t="shared" si="4"/>
        <v>1178644.0222733438</v>
      </c>
      <c r="AM52" s="70">
        <f t="shared" si="25"/>
        <v>0.86903955308073955</v>
      </c>
      <c r="AN52" s="71">
        <f>IF(SUM(Z$3:Z52)*Y$5=0,$Q$4,3)</f>
        <v>1.1499999999999999</v>
      </c>
      <c r="AO52" s="60">
        <v>49</v>
      </c>
      <c r="AP52" s="62">
        <f>SUM(AF$3:AG52)</f>
        <v>9700000</v>
      </c>
      <c r="AQ52" s="72">
        <v>1</v>
      </c>
      <c r="AR52" s="72">
        <v>1</v>
      </c>
      <c r="AS52" s="72">
        <v>1</v>
      </c>
      <c r="AT52" s="72">
        <v>1</v>
      </c>
      <c r="AU52" s="72">
        <v>1</v>
      </c>
      <c r="AV52" s="72">
        <v>1</v>
      </c>
      <c r="AW52" s="72">
        <v>1</v>
      </c>
      <c r="AX52" s="72">
        <v>1</v>
      </c>
      <c r="AZ52" s="60">
        <f>IF(BC52&lt;mod!$M$28,1,0)</f>
        <v>1</v>
      </c>
      <c r="BA52" s="60">
        <v>49</v>
      </c>
      <c r="BB52" s="62">
        <f t="shared" si="14"/>
        <v>3048450.7607546439</v>
      </c>
      <c r="BC52" s="62">
        <f t="shared" si="15"/>
        <v>8.0609075791248275E-4</v>
      </c>
      <c r="BD52" s="62">
        <f>SUM(BC$3:BC52)</f>
        <v>959549.24005144974</v>
      </c>
      <c r="BE52" s="62">
        <f t="shared" si="21"/>
        <v>2.8753655550746066E-2</v>
      </c>
      <c r="BF52" s="62">
        <f t="shared" si="16"/>
        <v>200000</v>
      </c>
      <c r="BG52" s="62">
        <v>0</v>
      </c>
      <c r="BH52" s="62">
        <f t="shared" si="6"/>
        <v>200000</v>
      </c>
      <c r="BI52" s="61">
        <f>BF52*HLOOKUP(mod!$O$3,calc!$AQ$1:$AT$107,$AA52+3,FALSE)*HLOOKUP(mod!$O$3,calc!$AQ$1:$AT$107,2,FALSE)</f>
        <v>104000</v>
      </c>
      <c r="BJ52" s="61">
        <v>0</v>
      </c>
      <c r="BK52" s="61">
        <f>SUM(BI$3:BJ52)</f>
        <v>5096000</v>
      </c>
      <c r="BL52" s="62">
        <f t="shared" si="7"/>
        <v>2944450.7599485531</v>
      </c>
      <c r="BM52" s="70">
        <f t="shared" si="8"/>
        <v>0.67283880445016075</v>
      </c>
      <c r="BN52" s="71">
        <f>IF(SUM(AZ$3:AZ52)*AY$5=0,$Q$4,3)</f>
        <v>1.1499999999999999</v>
      </c>
      <c r="BO52" s="60">
        <v>49</v>
      </c>
      <c r="BP52" s="62">
        <f>SUM(BF$3:BG52)</f>
        <v>10000000</v>
      </c>
    </row>
    <row r="53" spans="1:68" x14ac:dyDescent="0.3">
      <c r="A53" s="60">
        <v>50</v>
      </c>
      <c r="B53" s="62">
        <f t="shared" si="9"/>
        <v>6519215.3769349046</v>
      </c>
      <c r="C53" s="62">
        <f t="shared" si="10"/>
        <v>740.82548964384625</v>
      </c>
      <c r="D53" s="62">
        <f>SUM(C$3:C53)</f>
        <v>2481525.4485547389</v>
      </c>
      <c r="E53" s="62">
        <f t="shared" si="19"/>
        <v>1537.1209824210398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2">
        <f t="shared" si="0"/>
        <v>6518474.5514452606</v>
      </c>
      <c r="M53" s="70">
        <f t="shared" si="28"/>
        <v>0.27572504983941548</v>
      </c>
      <c r="N53" s="71">
        <f t="shared" si="2"/>
        <v>1.1499999999999999</v>
      </c>
      <c r="O53" s="60">
        <v>50</v>
      </c>
      <c r="Z53" s="60">
        <f>IF(AC53&gt;mod!$M$28,Z52,1)</f>
        <v>1</v>
      </c>
      <c r="AA53" s="60">
        <v>50</v>
      </c>
      <c r="AB53" s="62">
        <f t="shared" si="11"/>
        <v>1178644.0222733438</v>
      </c>
      <c r="AC53" s="62">
        <f t="shared" si="12"/>
        <v>3.3296357194963687E-9</v>
      </c>
      <c r="AD53" s="62">
        <f>SUM(AC$3:AC53)</f>
        <v>921755.97772666311</v>
      </c>
      <c r="AE53" s="62">
        <f t="shared" si="20"/>
        <v>3.3568923557265246E-6</v>
      </c>
      <c r="AF53" s="62">
        <f t="shared" si="13"/>
        <v>100000</v>
      </c>
      <c r="AG53" s="62">
        <f t="shared" si="17"/>
        <v>100000</v>
      </c>
      <c r="AH53" s="62">
        <f t="shared" si="24"/>
        <v>200000</v>
      </c>
      <c r="AI53" s="61">
        <f>AF53*HLOOKUP(mod!$O$3,calc!$AQ$1:$AT$107,AA53+3,FALSE)*HLOOKUP(mod!$O$3,calc!$AQ$1:$AT$107,2,FALSE)</f>
        <v>52000</v>
      </c>
      <c r="AJ53" s="61">
        <f>AG53*HLOOKUP(mod!$O$3,calc!$AU$1:$AX$107,$AA53+3,FALSE)*HLOOKUP(mod!$O$3,calc!$AU$1:$AX$107,2,FALSE)</f>
        <v>94600</v>
      </c>
      <c r="AK53" s="61">
        <f>SUM(AI$3:AJ53)</f>
        <v>7046200</v>
      </c>
      <c r="AL53" s="62">
        <f t="shared" si="4"/>
        <v>1032044.0222733405</v>
      </c>
      <c r="AM53" s="70">
        <f t="shared" si="25"/>
        <v>0.88532844196962879</v>
      </c>
      <c r="AN53" s="71">
        <f>IF(SUM(Z$3:Z53)*Y$5=0,$Q$4,3)</f>
        <v>1.1499999999999999</v>
      </c>
      <c r="AO53" s="60">
        <v>50</v>
      </c>
      <c r="AP53" s="62">
        <f>SUM(AF$3:AG53)</f>
        <v>9900000</v>
      </c>
      <c r="AQ53" s="72">
        <v>1</v>
      </c>
      <c r="AR53" s="72">
        <v>1</v>
      </c>
      <c r="AS53" s="72">
        <v>1</v>
      </c>
      <c r="AT53" s="72">
        <v>1</v>
      </c>
      <c r="AU53" s="72">
        <v>1</v>
      </c>
      <c r="AV53" s="72">
        <v>1</v>
      </c>
      <c r="AW53" s="72">
        <v>1</v>
      </c>
      <c r="AX53" s="72">
        <v>1</v>
      </c>
      <c r="AZ53" s="60">
        <f>IF(BC53&lt;mod!$M$28,1,0)</f>
        <v>1</v>
      </c>
      <c r="BA53" s="60">
        <v>50</v>
      </c>
      <c r="BB53" s="62">
        <f t="shared" si="14"/>
        <v>2944450.7599485531</v>
      </c>
      <c r="BC53" s="62">
        <f t="shared" si="15"/>
        <v>3.032798584923724E-4</v>
      </c>
      <c r="BD53" s="62">
        <f>SUM(BC$3:BC53)</f>
        <v>959549.24035472958</v>
      </c>
      <c r="BE53" s="62">
        <f t="shared" si="21"/>
        <v>1.2346558985227301E-2</v>
      </c>
      <c r="BF53" s="62">
        <f t="shared" si="16"/>
        <v>200000</v>
      </c>
      <c r="BG53" s="62">
        <v>0</v>
      </c>
      <c r="BH53" s="62">
        <f t="shared" si="6"/>
        <v>200000</v>
      </c>
      <c r="BI53" s="61">
        <f>BF53*HLOOKUP(mod!$O$3,calc!$AQ$1:$AT$107,$AA53+3,FALSE)*HLOOKUP(mod!$O$3,calc!$AQ$1:$AT$107,2,FALSE)</f>
        <v>104000</v>
      </c>
      <c r="BJ53" s="61">
        <v>0</v>
      </c>
      <c r="BK53" s="61">
        <f>SUM(BI$3:BJ53)</f>
        <v>5200000</v>
      </c>
      <c r="BL53" s="62">
        <f t="shared" si="7"/>
        <v>2840450.759645273</v>
      </c>
      <c r="BM53" s="70">
        <f t="shared" si="8"/>
        <v>0.68439436003941412</v>
      </c>
      <c r="BN53" s="71">
        <f>IF(SUM(AZ$3:AZ53)*AY$5=0,$Q$4,3)</f>
        <v>1.1499999999999999</v>
      </c>
      <c r="BO53" s="60">
        <v>50</v>
      </c>
      <c r="BP53" s="62">
        <f>SUM(BF$3:BG53)</f>
        <v>10200000</v>
      </c>
    </row>
    <row r="54" spans="1:68" x14ac:dyDescent="0.3">
      <c r="A54" s="60">
        <v>51</v>
      </c>
      <c r="B54" s="62">
        <f t="shared" si="9"/>
        <v>6518474.5514452606</v>
      </c>
      <c r="C54" s="62">
        <f t="shared" si="10"/>
        <v>617.04554627791049</v>
      </c>
      <c r="D54" s="62">
        <f>SUM(C$3:C54)</f>
        <v>2482142.4941010168</v>
      </c>
      <c r="E54" s="62">
        <f t="shared" si="19"/>
        <v>1281.0744132116711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2">
        <f t="shared" si="0"/>
        <v>6517857.5058989823</v>
      </c>
      <c r="M54" s="70">
        <f t="shared" si="28"/>
        <v>0.27579361045566864</v>
      </c>
      <c r="N54" s="71">
        <f t="shared" si="2"/>
        <v>1.1499999999999999</v>
      </c>
      <c r="O54" s="60">
        <v>51</v>
      </c>
      <c r="Z54" s="60">
        <f>IF(AC54&gt;mod!$M$28,Z53,1)</f>
        <v>1</v>
      </c>
      <c r="AA54" s="60">
        <v>51</v>
      </c>
      <c r="AB54" s="62">
        <f t="shared" si="11"/>
        <v>1032044.0222733405</v>
      </c>
      <c r="AC54" s="62">
        <f t="shared" si="12"/>
        <v>4.3908669297245815E-10</v>
      </c>
      <c r="AD54" s="62">
        <f>SUM(AC$3:AC54)</f>
        <v>921755.97772666358</v>
      </c>
      <c r="AE54" s="62">
        <f t="shared" si="20"/>
        <v>6.9420930239167198E-7</v>
      </c>
      <c r="AF54" s="62">
        <f t="shared" si="13"/>
        <v>100000</v>
      </c>
      <c r="AG54" s="62">
        <f t="shared" si="17"/>
        <v>100000</v>
      </c>
      <c r="AH54" s="62">
        <f t="shared" si="24"/>
        <v>200000</v>
      </c>
      <c r="AI54" s="61">
        <f>AF54*HLOOKUP(mod!$O$3,calc!$AQ$1:$AT$107,AA54+3,FALSE)*HLOOKUP(mod!$O$3,calc!$AQ$1:$AT$107,2,FALSE)</f>
        <v>52000</v>
      </c>
      <c r="AJ54" s="61">
        <f>AG54*HLOOKUP(mod!$O$3,calc!$AU$1:$AX$107,$AA54+3,FALSE)*HLOOKUP(mod!$O$3,calc!$AU$1:$AX$107,2,FALSE)</f>
        <v>94600</v>
      </c>
      <c r="AK54" s="61">
        <f>SUM(AI$3:AJ54)</f>
        <v>7192800</v>
      </c>
      <c r="AL54" s="62">
        <f t="shared" si="4"/>
        <v>885444.02227334003</v>
      </c>
      <c r="AM54" s="70">
        <f t="shared" si="25"/>
        <v>0.90161733085851781</v>
      </c>
      <c r="AN54" s="71">
        <f>IF(SUM(Z$3:Z54)*Y$5=0,$Q$4,3)</f>
        <v>1.1499999999999999</v>
      </c>
      <c r="AO54" s="60">
        <v>51</v>
      </c>
      <c r="AP54" s="62">
        <f>SUM(AF$3:AG54)</f>
        <v>10100000</v>
      </c>
      <c r="AQ54" s="72">
        <v>1</v>
      </c>
      <c r="AR54" s="72">
        <v>1</v>
      </c>
      <c r="AS54" s="72">
        <v>1</v>
      </c>
      <c r="AT54" s="72">
        <v>1</v>
      </c>
      <c r="AU54" s="72">
        <v>1</v>
      </c>
      <c r="AV54" s="72">
        <v>1</v>
      </c>
      <c r="AW54" s="72">
        <v>1</v>
      </c>
      <c r="AX54" s="72">
        <v>1</v>
      </c>
      <c r="AZ54" s="60">
        <f>IF(BC54&lt;mod!$M$28,1,0)</f>
        <v>1</v>
      </c>
      <c r="BA54" s="60">
        <v>51</v>
      </c>
      <c r="BB54" s="62">
        <f t="shared" si="14"/>
        <v>2840450.759645273</v>
      </c>
      <c r="BC54" s="62">
        <f t="shared" si="15"/>
        <v>1.1007435890063728E-4</v>
      </c>
      <c r="BD54" s="62">
        <f>SUM(BC$3:BC54)</f>
        <v>959549.240464804</v>
      </c>
      <c r="BE54" s="62">
        <f t="shared" si="21"/>
        <v>5.137428412499351E-3</v>
      </c>
      <c r="BF54" s="62">
        <f t="shared" si="16"/>
        <v>200000</v>
      </c>
      <c r="BG54" s="62">
        <v>0</v>
      </c>
      <c r="BH54" s="62">
        <f t="shared" si="6"/>
        <v>200000</v>
      </c>
      <c r="BI54" s="61">
        <f>BF54*HLOOKUP(mod!$O$3,calc!$AQ$1:$AT$107,$AA54+3,FALSE)*HLOOKUP(mod!$O$3,calc!$AQ$1:$AT$107,2,FALSE)</f>
        <v>104000</v>
      </c>
      <c r="BJ54" s="61">
        <v>0</v>
      </c>
      <c r="BK54" s="61">
        <f>SUM(BI$3:BJ54)</f>
        <v>5304000</v>
      </c>
      <c r="BL54" s="62">
        <f t="shared" si="7"/>
        <v>2736450.7595351986</v>
      </c>
      <c r="BM54" s="70">
        <f t="shared" si="8"/>
        <v>0.69594991560720021</v>
      </c>
      <c r="BN54" s="71">
        <f>IF(SUM(AZ$3:AZ54)*AY$5=0,$Q$4,3)</f>
        <v>1.1499999999999999</v>
      </c>
      <c r="BO54" s="60">
        <v>51</v>
      </c>
      <c r="BP54" s="62">
        <f>SUM(BF$3:BG54)</f>
        <v>10400000</v>
      </c>
    </row>
    <row r="55" spans="1:68" x14ac:dyDescent="0.3">
      <c r="A55" s="60">
        <v>52</v>
      </c>
      <c r="B55" s="62">
        <f t="shared" si="9"/>
        <v>6517857.5058989823</v>
      </c>
      <c r="C55" s="62">
        <f t="shared" si="10"/>
        <v>513.8985763424854</v>
      </c>
      <c r="D55" s="62">
        <f>SUM(C$3:C55)</f>
        <v>2482656.3926773593</v>
      </c>
      <c r="E55" s="62">
        <f t="shared" si="19"/>
        <v>1067.4692054257955</v>
      </c>
      <c r="F55" s="61">
        <v>0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  <c r="L55" s="62">
        <f t="shared" si="0"/>
        <v>6517343.6073226398</v>
      </c>
      <c r="M55" s="70">
        <f t="shared" si="28"/>
        <v>0.27585071029748442</v>
      </c>
      <c r="N55" s="71">
        <f t="shared" si="2"/>
        <v>1.1499999999999999</v>
      </c>
      <c r="O55" s="60">
        <v>52</v>
      </c>
      <c r="Z55" s="60">
        <f>IF(AC55&gt;mod!$M$28,Z54,1)</f>
        <v>1</v>
      </c>
      <c r="AA55" s="60">
        <v>52</v>
      </c>
      <c r="AB55" s="62">
        <f t="shared" si="11"/>
        <v>885444.02227334003</v>
      </c>
      <c r="AC55" s="62">
        <f t="shared" si="12"/>
        <v>4.9678298965007478E-11</v>
      </c>
      <c r="AD55" s="62">
        <f>SUM(AC$3:AC55)</f>
        <v>921755.97772666358</v>
      </c>
      <c r="AE55" s="62">
        <f t="shared" si="20"/>
        <v>1.3055922041351243E-7</v>
      </c>
      <c r="AF55" s="62">
        <f t="shared" si="13"/>
        <v>100000</v>
      </c>
      <c r="AG55" s="62">
        <f t="shared" si="17"/>
        <v>100000</v>
      </c>
      <c r="AH55" s="62">
        <f t="shared" si="24"/>
        <v>200000</v>
      </c>
      <c r="AI55" s="61">
        <f>AF55*HLOOKUP(mod!$O$3,calc!$AQ$1:$AT$107,AA55+3,FALSE)*HLOOKUP(mod!$O$3,calc!$AQ$1:$AT$107,2,FALSE)</f>
        <v>52000</v>
      </c>
      <c r="AJ55" s="61">
        <f>AG55*HLOOKUP(mod!$O$3,calc!$AU$1:$AX$107,$AA55+3,FALSE)*HLOOKUP(mod!$O$3,calc!$AU$1:$AX$107,2,FALSE)</f>
        <v>94600</v>
      </c>
      <c r="AK55" s="61">
        <f>SUM(AI$3:AJ55)</f>
        <v>7339400</v>
      </c>
      <c r="AL55" s="62">
        <f t="shared" si="4"/>
        <v>738844.02227334003</v>
      </c>
      <c r="AM55" s="70">
        <f t="shared" si="25"/>
        <v>0.9179062197474066</v>
      </c>
      <c r="AN55" s="71">
        <f>IF(SUM(Z$3:Z55)*Y$5=0,$Q$4,3)</f>
        <v>1.1499999999999999</v>
      </c>
      <c r="AO55" s="60">
        <v>52</v>
      </c>
      <c r="AP55" s="62">
        <f>SUM(AF$3:AG55)</f>
        <v>10300000</v>
      </c>
      <c r="AQ55" s="72">
        <v>1</v>
      </c>
      <c r="AR55" s="72">
        <v>1</v>
      </c>
      <c r="AS55" s="72">
        <v>1</v>
      </c>
      <c r="AT55" s="72">
        <v>1</v>
      </c>
      <c r="AU55" s="72">
        <v>1</v>
      </c>
      <c r="AV55" s="72">
        <v>1</v>
      </c>
      <c r="AW55" s="72">
        <v>1</v>
      </c>
      <c r="AX55" s="72">
        <v>1</v>
      </c>
      <c r="AZ55" s="60">
        <f>IF(BC55&lt;mod!$M$28,1,0)</f>
        <v>1</v>
      </c>
      <c r="BA55" s="60">
        <v>52</v>
      </c>
      <c r="BB55" s="62">
        <f t="shared" si="14"/>
        <v>2736450.7595351986</v>
      </c>
      <c r="BC55" s="62">
        <f t="shared" si="15"/>
        <v>3.8488335830205416E-5</v>
      </c>
      <c r="BD55" s="62">
        <f>SUM(BC$3:BC55)</f>
        <v>959549.2405032923</v>
      </c>
      <c r="BE55" s="62">
        <f t="shared" si="21"/>
        <v>2.069423737292029E-3</v>
      </c>
      <c r="BF55" s="62">
        <f t="shared" si="16"/>
        <v>200000</v>
      </c>
      <c r="BG55" s="62">
        <v>0</v>
      </c>
      <c r="BH55" s="62">
        <f t="shared" si="6"/>
        <v>200000</v>
      </c>
      <c r="BI55" s="61">
        <f>BF55*HLOOKUP(mod!$O$3,calc!$AQ$1:$AT$107,$AA55+3,FALSE)*HLOOKUP(mod!$O$3,calc!$AQ$1:$AT$107,2,FALSE)</f>
        <v>104000</v>
      </c>
      <c r="BJ55" s="61">
        <v>0</v>
      </c>
      <c r="BK55" s="61">
        <f>SUM(BI$3:BJ55)</f>
        <v>5408000</v>
      </c>
      <c r="BL55" s="62">
        <f t="shared" si="7"/>
        <v>2632450.7594967103</v>
      </c>
      <c r="BM55" s="70">
        <f t="shared" si="8"/>
        <v>0.70750547116703222</v>
      </c>
      <c r="BN55" s="71">
        <f>IF(SUM(AZ$3:AZ55)*AY$5=0,$Q$4,3)</f>
        <v>1.1499999999999999</v>
      </c>
      <c r="BO55" s="60">
        <v>52</v>
      </c>
      <c r="BP55" s="62">
        <f>SUM(BF$3:BG55)</f>
        <v>10600000</v>
      </c>
    </row>
    <row r="56" spans="1:68" x14ac:dyDescent="0.3">
      <c r="A56" s="60">
        <v>53</v>
      </c>
      <c r="B56" s="62">
        <f t="shared" si="9"/>
        <v>6517343.6073226398</v>
      </c>
      <c r="C56" s="62">
        <f t="shared" si="10"/>
        <v>427.96018239317647</v>
      </c>
      <c r="D56" s="62">
        <f>SUM(C$3:C56)</f>
        <v>2483084.3528597523</v>
      </c>
      <c r="E56" s="62">
        <f t="shared" si="19"/>
        <v>889.33473836025235</v>
      </c>
      <c r="F56" s="61">
        <v>0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  <c r="L56" s="62">
        <f t="shared" si="0"/>
        <v>6516915.6471402468</v>
      </c>
      <c r="M56" s="70">
        <f t="shared" si="28"/>
        <v>0.27589826142886142</v>
      </c>
      <c r="N56" s="71">
        <f t="shared" si="2"/>
        <v>1.1499999999999999</v>
      </c>
      <c r="O56" s="60">
        <v>53</v>
      </c>
      <c r="Z56" s="60">
        <f>IF(AC56&gt;mod!$M$28,Z55,1)</f>
        <v>1</v>
      </c>
      <c r="AA56" s="60">
        <v>53</v>
      </c>
      <c r="AB56" s="62">
        <f t="shared" si="11"/>
        <v>738844.02227334003</v>
      </c>
      <c r="AC56" s="62">
        <f t="shared" si="12"/>
        <v>4.6900212623393526E-12</v>
      </c>
      <c r="AD56" s="62">
        <f>SUM(AC$3:AC56)</f>
        <v>921755.97772666358</v>
      </c>
      <c r="AE56" s="62">
        <f t="shared" si="20"/>
        <v>2.2108472262947763E-8</v>
      </c>
      <c r="AF56" s="62">
        <f t="shared" si="13"/>
        <v>100000</v>
      </c>
      <c r="AG56" s="62">
        <f t="shared" si="17"/>
        <v>100000</v>
      </c>
      <c r="AH56" s="62">
        <f t="shared" si="24"/>
        <v>200000</v>
      </c>
      <c r="AI56" s="61">
        <f>AF56*HLOOKUP(mod!$O$3,calc!$AQ$1:$AT$107,AA56+3,FALSE)*HLOOKUP(mod!$O$3,calc!$AQ$1:$AT$107,2,FALSE)</f>
        <v>52000</v>
      </c>
      <c r="AJ56" s="61">
        <f>AG56*HLOOKUP(mod!$O$3,calc!$AU$1:$AX$107,$AA56+3,FALSE)*HLOOKUP(mod!$O$3,calc!$AU$1:$AX$107,2,FALSE)</f>
        <v>94600</v>
      </c>
      <c r="AK56" s="61">
        <f>SUM(AI$3:AJ56)</f>
        <v>7486000</v>
      </c>
      <c r="AL56" s="62">
        <f t="shared" si="4"/>
        <v>592244.02227334003</v>
      </c>
      <c r="AM56" s="70">
        <f t="shared" si="25"/>
        <v>0.93419510863629551</v>
      </c>
      <c r="AN56" s="71">
        <f>IF(SUM(Z$3:Z56)*Y$5=0,$Q$4,3)</f>
        <v>1.1499999999999999</v>
      </c>
      <c r="AO56" s="60">
        <v>53</v>
      </c>
      <c r="AP56" s="62">
        <f>SUM(AF$3:AG56)</f>
        <v>10500000</v>
      </c>
      <c r="AQ56" s="72">
        <v>1</v>
      </c>
      <c r="AR56" s="72">
        <v>1</v>
      </c>
      <c r="AS56" s="72">
        <v>1</v>
      </c>
      <c r="AT56" s="72">
        <v>1</v>
      </c>
      <c r="AU56" s="72">
        <v>1</v>
      </c>
      <c r="AV56" s="72">
        <v>1</v>
      </c>
      <c r="AW56" s="72">
        <v>1</v>
      </c>
      <c r="AX56" s="72">
        <v>1</v>
      </c>
      <c r="AZ56" s="60">
        <f>IF(BC56&lt;mod!$M$28,1,0)</f>
        <v>1</v>
      </c>
      <c r="BA56" s="60">
        <v>53</v>
      </c>
      <c r="BB56" s="62">
        <f t="shared" si="14"/>
        <v>2632450.7594967103</v>
      </c>
      <c r="BC56" s="62">
        <f t="shared" si="15"/>
        <v>1.294627180235411E-5</v>
      </c>
      <c r="BD56" s="62">
        <f>SUM(BC$3:BC56)</f>
        <v>959549.24051623861</v>
      </c>
      <c r="BE56" s="62">
        <f t="shared" si="21"/>
        <v>8.0609075791248275E-4</v>
      </c>
      <c r="BF56" s="62">
        <f t="shared" si="16"/>
        <v>200000</v>
      </c>
      <c r="BG56" s="62">
        <v>0</v>
      </c>
      <c r="BH56" s="62">
        <f t="shared" si="6"/>
        <v>200000</v>
      </c>
      <c r="BI56" s="61">
        <f>BF56*HLOOKUP(mod!$O$3,calc!$AQ$1:$AT$107,$AA56+3,FALSE)*HLOOKUP(mod!$O$3,calc!$AQ$1:$AT$107,2,FALSE)</f>
        <v>104000</v>
      </c>
      <c r="BJ56" s="61">
        <v>0</v>
      </c>
      <c r="BK56" s="61">
        <f>SUM(BI$3:BJ56)</f>
        <v>5512000</v>
      </c>
      <c r="BL56" s="62">
        <f t="shared" si="7"/>
        <v>2528450.7594837639</v>
      </c>
      <c r="BM56" s="70">
        <f t="shared" si="8"/>
        <v>0.71906102672402628</v>
      </c>
      <c r="BN56" s="71">
        <f>IF(SUM(AZ$3:AZ56)*AY$5=0,$Q$4,3)</f>
        <v>1.1499999999999999</v>
      </c>
      <c r="BO56" s="60">
        <v>53</v>
      </c>
      <c r="BP56" s="62">
        <f>SUM(BF$3:BG56)</f>
        <v>10800000</v>
      </c>
    </row>
    <row r="57" spans="1:68" x14ac:dyDescent="0.3">
      <c r="A57" s="60">
        <v>54</v>
      </c>
      <c r="B57" s="62">
        <f t="shared" si="9"/>
        <v>6516915.6471402468</v>
      </c>
      <c r="C57" s="62">
        <f t="shared" si="10"/>
        <v>356.36971892663871</v>
      </c>
      <c r="D57" s="62">
        <f>SUM(C$3:C57)</f>
        <v>2483440.7225786787</v>
      </c>
      <c r="E57" s="62">
        <f t="shared" si="19"/>
        <v>740.82548964384625</v>
      </c>
      <c r="F57" s="61">
        <v>0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  <c r="L57" s="62">
        <f t="shared" si="0"/>
        <v>6516559.2774213199</v>
      </c>
      <c r="M57" s="70">
        <f t="shared" si="28"/>
        <v>0.27593785806429783</v>
      </c>
      <c r="N57" s="71">
        <f t="shared" si="2"/>
        <v>1.1499999999999999</v>
      </c>
      <c r="O57" s="60">
        <v>54</v>
      </c>
      <c r="Z57" s="60">
        <f>IF(AC57&gt;mod!$M$28,Z56,1)</f>
        <v>1</v>
      </c>
      <c r="AA57" s="60">
        <v>54</v>
      </c>
      <c r="AB57" s="62">
        <f t="shared" si="11"/>
        <v>592244.02227334003</v>
      </c>
      <c r="AC57" s="62">
        <f t="shared" si="12"/>
        <v>3.5492029061096083E-13</v>
      </c>
      <c r="AD57" s="62">
        <f>SUM(AC$3:AC57)</f>
        <v>921755.97772666358</v>
      </c>
      <c r="AE57" s="62">
        <f t="shared" si="20"/>
        <v>3.3296357194963687E-9</v>
      </c>
      <c r="AF57" s="62">
        <f t="shared" si="13"/>
        <v>100000</v>
      </c>
      <c r="AG57" s="62">
        <f t="shared" si="17"/>
        <v>100000</v>
      </c>
      <c r="AH57" s="62">
        <f t="shared" si="24"/>
        <v>200000</v>
      </c>
      <c r="AI57" s="61">
        <f>AF57*HLOOKUP(mod!$O$3,calc!$AQ$1:$AT$107,AA57+3,FALSE)*HLOOKUP(mod!$O$3,calc!$AQ$1:$AT$107,2,FALSE)</f>
        <v>52000</v>
      </c>
      <c r="AJ57" s="61">
        <f>AG57*HLOOKUP(mod!$O$3,calc!$AU$1:$AX$107,$AA57+3,FALSE)*HLOOKUP(mod!$O$3,calc!$AU$1:$AX$107,2,FALSE)</f>
        <v>94600</v>
      </c>
      <c r="AK57" s="61">
        <f>SUM(AI$3:AJ57)</f>
        <v>7632600</v>
      </c>
      <c r="AL57" s="62">
        <f t="shared" si="4"/>
        <v>445644.02227334003</v>
      </c>
      <c r="AM57" s="70">
        <f t="shared" si="25"/>
        <v>0.95048399752518442</v>
      </c>
      <c r="AN57" s="71">
        <f>IF(SUM(Z$3:Z57)*Y$5=0,$Q$4,3)</f>
        <v>1.1499999999999999</v>
      </c>
      <c r="AO57" s="60">
        <v>54</v>
      </c>
      <c r="AP57" s="62">
        <f>SUM(AF$3:AG57)</f>
        <v>10700000</v>
      </c>
      <c r="AQ57" s="72">
        <v>1</v>
      </c>
      <c r="AR57" s="72">
        <v>1</v>
      </c>
      <c r="AS57" s="72">
        <v>1</v>
      </c>
      <c r="AT57" s="72">
        <v>1</v>
      </c>
      <c r="AU57" s="72">
        <v>1</v>
      </c>
      <c r="AV57" s="72">
        <v>1</v>
      </c>
      <c r="AW57" s="72">
        <v>1</v>
      </c>
      <c r="AX57" s="72">
        <v>1</v>
      </c>
      <c r="AZ57" s="60">
        <f>IF(BC57&lt;mod!$M$28,1,0)</f>
        <v>1</v>
      </c>
      <c r="BA57" s="60">
        <v>54</v>
      </c>
      <c r="BB57" s="62">
        <f t="shared" si="14"/>
        <v>2528450.7594837639</v>
      </c>
      <c r="BC57" s="62">
        <f t="shared" si="15"/>
        <v>4.1826791540908114E-6</v>
      </c>
      <c r="BD57" s="62">
        <f>SUM(BC$3:BC57)</f>
        <v>959549.2405204213</v>
      </c>
      <c r="BE57" s="62">
        <f t="shared" si="21"/>
        <v>3.032798584923724E-4</v>
      </c>
      <c r="BF57" s="62">
        <f t="shared" si="16"/>
        <v>200000</v>
      </c>
      <c r="BG57" s="62">
        <v>0</v>
      </c>
      <c r="BH57" s="62">
        <f t="shared" si="6"/>
        <v>200000</v>
      </c>
      <c r="BI57" s="61">
        <f>BF57*HLOOKUP(mod!$O$3,calc!$AQ$1:$AT$107,$AA57+3,FALSE)*HLOOKUP(mod!$O$3,calc!$AQ$1:$AT$107,2,FALSE)</f>
        <v>104000</v>
      </c>
      <c r="BJ57" s="61">
        <v>0</v>
      </c>
      <c r="BK57" s="61">
        <f>SUM(BI$3:BJ57)</f>
        <v>5616000</v>
      </c>
      <c r="BL57" s="62">
        <f t="shared" si="7"/>
        <v>2424450.7594795814</v>
      </c>
      <c r="BM57" s="70">
        <f t="shared" si="8"/>
        <v>0.73061658228004656</v>
      </c>
      <c r="BN57" s="71">
        <f>IF(SUM(AZ$3:AZ57)*AY$5=0,$Q$4,3)</f>
        <v>1.1499999999999999</v>
      </c>
      <c r="BO57" s="60">
        <v>54</v>
      </c>
      <c r="BP57" s="62">
        <f>SUM(BF$3:BG57)</f>
        <v>11000000</v>
      </c>
    </row>
    <row r="58" spans="1:68" x14ac:dyDescent="0.3">
      <c r="A58" s="60">
        <v>55</v>
      </c>
      <c r="B58" s="62">
        <f t="shared" si="9"/>
        <v>6516559.2774213199</v>
      </c>
      <c r="C58" s="62">
        <f t="shared" si="10"/>
        <v>296.73889530810311</v>
      </c>
      <c r="D58" s="62">
        <f>SUM(C$3:C58)</f>
        <v>2483737.461473987</v>
      </c>
      <c r="E58" s="62">
        <f t="shared" si="19"/>
        <v>617.04554627791049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2">
        <f t="shared" si="0"/>
        <v>6516262.5385260116</v>
      </c>
      <c r="M58" s="70">
        <f t="shared" si="28"/>
        <v>0.27597082905266535</v>
      </c>
      <c r="N58" s="71">
        <f t="shared" si="2"/>
        <v>1.1499999999999999</v>
      </c>
      <c r="O58" s="60">
        <v>55</v>
      </c>
      <c r="Z58" s="60">
        <f>IF(AC58&gt;mod!$M$28,Z57,1)</f>
        <v>1</v>
      </c>
      <c r="AA58" s="60">
        <v>55</v>
      </c>
      <c r="AB58" s="62">
        <f t="shared" si="11"/>
        <v>445644.02227334003</v>
      </c>
      <c r="AC58" s="62">
        <f t="shared" si="12"/>
        <v>2.0210369086492782E-14</v>
      </c>
      <c r="AD58" s="62">
        <f>SUM(AC$3:AC58)</f>
        <v>921755.97772666358</v>
      </c>
      <c r="AE58" s="62">
        <f t="shared" si="20"/>
        <v>4.3908669297245815E-10</v>
      </c>
      <c r="AF58" s="62">
        <f t="shared" si="13"/>
        <v>100000</v>
      </c>
      <c r="AG58" s="62">
        <f t="shared" si="17"/>
        <v>100000</v>
      </c>
      <c r="AH58" s="62">
        <f t="shared" si="24"/>
        <v>200000</v>
      </c>
      <c r="AI58" s="61">
        <f>AF58*HLOOKUP(mod!$O$3,calc!$AQ$1:$AT$107,AA58+3,FALSE)*HLOOKUP(mod!$O$3,calc!$AQ$1:$AT$107,2,FALSE)</f>
        <v>52000</v>
      </c>
      <c r="AJ58" s="61">
        <f>AG58*HLOOKUP(mod!$O$3,calc!$AU$1:$AX$107,$AA58+3,FALSE)*HLOOKUP(mod!$O$3,calc!$AU$1:$AX$107,2,FALSE)</f>
        <v>94600</v>
      </c>
      <c r="AK58" s="61">
        <f>SUM(AI$3:AJ58)</f>
        <v>7779200</v>
      </c>
      <c r="AL58" s="62">
        <f t="shared" si="4"/>
        <v>299044.02227334003</v>
      </c>
      <c r="AM58" s="70">
        <f t="shared" si="25"/>
        <v>0.96677288641407333</v>
      </c>
      <c r="AN58" s="71">
        <f>IF(SUM(Z$3:Z58)*Y$5=0,$Q$4,3)</f>
        <v>1.1499999999999999</v>
      </c>
      <c r="AO58" s="60">
        <v>55</v>
      </c>
      <c r="AP58" s="62">
        <f>SUM(AF$3:AG58)</f>
        <v>10900000</v>
      </c>
      <c r="AQ58" s="72">
        <v>1</v>
      </c>
      <c r="AR58" s="72">
        <v>1</v>
      </c>
      <c r="AS58" s="72">
        <v>1</v>
      </c>
      <c r="AT58" s="72">
        <v>1</v>
      </c>
      <c r="AU58" s="72">
        <v>1</v>
      </c>
      <c r="AV58" s="72">
        <v>1</v>
      </c>
      <c r="AW58" s="72">
        <v>1</v>
      </c>
      <c r="AX58" s="72">
        <v>1</v>
      </c>
      <c r="AZ58" s="60">
        <f>IF(BC58&lt;mod!$M$28,1,0)</f>
        <v>1</v>
      </c>
      <c r="BA58" s="60">
        <v>55</v>
      </c>
      <c r="BB58" s="62">
        <f t="shared" si="14"/>
        <v>2424450.7594795814</v>
      </c>
      <c r="BC58" s="62">
        <f t="shared" si="15"/>
        <v>1.2957560666182348E-6</v>
      </c>
      <c r="BD58" s="62">
        <f>SUM(BC$3:BC58)</f>
        <v>959549.240521717</v>
      </c>
      <c r="BE58" s="62">
        <f t="shared" si="21"/>
        <v>1.1007435890063728E-4</v>
      </c>
      <c r="BF58" s="62">
        <f t="shared" si="16"/>
        <v>200000</v>
      </c>
      <c r="BG58" s="62">
        <v>0</v>
      </c>
      <c r="BH58" s="62">
        <f t="shared" si="6"/>
        <v>200000</v>
      </c>
      <c r="BI58" s="61">
        <f>BF58*HLOOKUP(mod!$O$3,calc!$AQ$1:$AT$107,$AA58+3,FALSE)*HLOOKUP(mod!$O$3,calc!$AQ$1:$AT$107,2,FALSE)</f>
        <v>104000</v>
      </c>
      <c r="BJ58" s="61">
        <v>0</v>
      </c>
      <c r="BK58" s="61">
        <f>SUM(BI$3:BJ58)</f>
        <v>5720000</v>
      </c>
      <c r="BL58" s="62">
        <f t="shared" si="7"/>
        <v>2320450.7594782854</v>
      </c>
      <c r="BM58" s="70">
        <f t="shared" si="8"/>
        <v>0.74217213783574598</v>
      </c>
      <c r="BN58" s="71">
        <f>IF(SUM(AZ$3:AZ58)*AY$5=0,$Q$4,3)</f>
        <v>1.1499999999999999</v>
      </c>
      <c r="BO58" s="60">
        <v>55</v>
      </c>
      <c r="BP58" s="62">
        <f>SUM(BF$3:BG58)</f>
        <v>11200000</v>
      </c>
    </row>
    <row r="59" spans="1:68" x14ac:dyDescent="0.3">
      <c r="A59" s="60">
        <v>56</v>
      </c>
      <c r="B59" s="62">
        <f t="shared" si="9"/>
        <v>6516262.5385260116</v>
      </c>
      <c r="C59" s="62">
        <f t="shared" si="10"/>
        <v>247.07475881141684</v>
      </c>
      <c r="D59" s="62">
        <f>SUM(C$3:C59)</f>
        <v>2483984.5362327984</v>
      </c>
      <c r="E59" s="62">
        <f t="shared" si="19"/>
        <v>513.8985763424854</v>
      </c>
      <c r="F59" s="61">
        <v>0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L59" s="62">
        <f t="shared" si="0"/>
        <v>6516015.4637671998</v>
      </c>
      <c r="M59" s="70">
        <f t="shared" si="28"/>
        <v>0.2759982818036445</v>
      </c>
      <c r="N59" s="71">
        <f t="shared" si="2"/>
        <v>1.1499999999999999</v>
      </c>
      <c r="O59" s="60">
        <v>56</v>
      </c>
      <c r="Z59" s="60">
        <f>IF(AC59&gt;mod!$M$28,Z58,1)</f>
        <v>1</v>
      </c>
      <c r="AA59" s="60">
        <v>56</v>
      </c>
      <c r="AB59" s="62">
        <f t="shared" si="11"/>
        <v>299044.02227334003</v>
      </c>
      <c r="AC59" s="62">
        <f t="shared" si="12"/>
        <v>7.7226206363795619E-16</v>
      </c>
      <c r="AD59" s="62">
        <f>SUM(AC$3:AC59)</f>
        <v>921755.97772666358</v>
      </c>
      <c r="AE59" s="62">
        <f t="shared" si="20"/>
        <v>4.9678298965007478E-11</v>
      </c>
      <c r="AF59" s="62">
        <f t="shared" si="13"/>
        <v>100000</v>
      </c>
      <c r="AG59" s="62">
        <f t="shared" si="17"/>
        <v>100000</v>
      </c>
      <c r="AH59" s="62">
        <f t="shared" si="24"/>
        <v>200000</v>
      </c>
      <c r="AI59" s="61">
        <f>AF59*HLOOKUP(mod!$O$3,calc!$AQ$1:$AT$107,AA59+3,FALSE)*HLOOKUP(mod!$O$3,calc!$AQ$1:$AT$107,2,FALSE)</f>
        <v>52000</v>
      </c>
      <c r="AJ59" s="61">
        <f>AG59*HLOOKUP(mod!$O$3,calc!$AU$1:$AX$107,$AA59+3,FALSE)*HLOOKUP(mod!$O$3,calc!$AU$1:$AX$107,2,FALSE)</f>
        <v>94600</v>
      </c>
      <c r="AK59" s="61">
        <f>SUM(AI$3:AJ59)</f>
        <v>7925800</v>
      </c>
      <c r="AL59" s="62">
        <f t="shared" si="4"/>
        <v>152444.02227334003</v>
      </c>
      <c r="AM59" s="70">
        <f t="shared" si="25"/>
        <v>0.98306177530296224</v>
      </c>
      <c r="AN59" s="71">
        <f>IF(SUM(Z$3:Z59)*Y$5=0,$Q$4,3)</f>
        <v>1.1499999999999999</v>
      </c>
      <c r="AO59" s="60">
        <v>56</v>
      </c>
      <c r="AP59" s="62">
        <f>SUM(AF$3:AG59)</f>
        <v>11100000</v>
      </c>
      <c r="AQ59" s="72">
        <v>1</v>
      </c>
      <c r="AR59" s="72">
        <v>1</v>
      </c>
      <c r="AS59" s="72">
        <v>1</v>
      </c>
      <c r="AT59" s="72">
        <v>1</v>
      </c>
      <c r="AU59" s="72">
        <v>1</v>
      </c>
      <c r="AV59" s="72">
        <v>1</v>
      </c>
      <c r="AW59" s="72">
        <v>1</v>
      </c>
      <c r="AX59" s="72">
        <v>1</v>
      </c>
      <c r="AZ59" s="60">
        <f>IF(BC59&lt;mod!$M$28,1,0)</f>
        <v>1</v>
      </c>
      <c r="BA59" s="60">
        <v>56</v>
      </c>
      <c r="BB59" s="62">
        <f t="shared" si="14"/>
        <v>2320450.7594782854</v>
      </c>
      <c r="BC59" s="62">
        <f t="shared" si="15"/>
        <v>3.8419431902392333E-7</v>
      </c>
      <c r="BD59" s="62">
        <f>SUM(BC$3:BC59)</f>
        <v>959549.24052210117</v>
      </c>
      <c r="BE59" s="62">
        <f t="shared" si="21"/>
        <v>3.8488335830205416E-5</v>
      </c>
      <c r="BF59" s="62">
        <f t="shared" si="16"/>
        <v>200000</v>
      </c>
      <c r="BG59" s="62">
        <v>0</v>
      </c>
      <c r="BH59" s="62">
        <f t="shared" si="6"/>
        <v>200000</v>
      </c>
      <c r="BI59" s="61">
        <f>BF59*HLOOKUP(mod!$O$3,calc!$AQ$1:$AT$107,$AA59+3,FALSE)*HLOOKUP(mod!$O$3,calc!$AQ$1:$AT$107,2,FALSE)</f>
        <v>104000</v>
      </c>
      <c r="BJ59" s="61">
        <v>0</v>
      </c>
      <c r="BK59" s="61">
        <f>SUM(BI$3:BJ59)</f>
        <v>5824000</v>
      </c>
      <c r="BL59" s="62">
        <f t="shared" si="7"/>
        <v>2216450.7594779013</v>
      </c>
      <c r="BM59" s="70">
        <f t="shared" si="8"/>
        <v>0.75372769339134427</v>
      </c>
      <c r="BN59" s="71">
        <f>IF(SUM(AZ$3:AZ59)*AY$5=0,$Q$4,3)</f>
        <v>1.1499999999999999</v>
      </c>
      <c r="BO59" s="60">
        <v>56</v>
      </c>
      <c r="BP59" s="62">
        <f>SUM(BF$3:BG59)</f>
        <v>11400000</v>
      </c>
    </row>
    <row r="60" spans="1:68" x14ac:dyDescent="0.3">
      <c r="A60" s="60">
        <v>57</v>
      </c>
      <c r="B60" s="62">
        <f t="shared" si="9"/>
        <v>6516015.4637671998</v>
      </c>
      <c r="C60" s="62">
        <f t="shared" si="10"/>
        <v>205.7149323877783</v>
      </c>
      <c r="D60" s="62">
        <f>SUM(C$3:C60)</f>
        <v>2484190.2511651861</v>
      </c>
      <c r="E60" s="62">
        <f t="shared" si="19"/>
        <v>427.96018239317647</v>
      </c>
      <c r="F60" s="61">
        <v>0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2">
        <f t="shared" si="0"/>
        <v>6515809.7488348121</v>
      </c>
      <c r="M60" s="70">
        <f t="shared" si="28"/>
        <v>0.27602113901835423</v>
      </c>
      <c r="N60" s="71">
        <f t="shared" si="2"/>
        <v>1.1499999999999999</v>
      </c>
      <c r="O60" s="60">
        <v>57</v>
      </c>
      <c r="Z60" s="60">
        <f>IF(AC60&gt;mod!$M$28,Z59,1)</f>
        <v>1</v>
      </c>
      <c r="AA60" s="60">
        <v>57</v>
      </c>
      <c r="AB60" s="62">
        <f t="shared" si="11"/>
        <v>152444.02227334003</v>
      </c>
      <c r="AC60" s="62">
        <f t="shared" si="12"/>
        <v>1.5042860612732461E-17</v>
      </c>
      <c r="AD60" s="62">
        <f>SUM(AC$3:AC60)</f>
        <v>921755.97772666358</v>
      </c>
      <c r="AE60" s="62">
        <f t="shared" si="20"/>
        <v>4.6900212623393526E-12</v>
      </c>
      <c r="AF60" s="62">
        <f t="shared" si="13"/>
        <v>100000</v>
      </c>
      <c r="AG60" s="62">
        <f t="shared" si="17"/>
        <v>100000</v>
      </c>
      <c r="AH60" s="62">
        <f t="shared" si="24"/>
        <v>200000</v>
      </c>
      <c r="AI60" s="61">
        <f>AF60*HLOOKUP(mod!$O$3,calc!$AQ$1:$AT$107,AA60+3,FALSE)*HLOOKUP(mod!$O$3,calc!$AQ$1:$AT$107,2,FALSE)</f>
        <v>52000</v>
      </c>
      <c r="AJ60" s="61">
        <f>AG60*HLOOKUP(mod!$O$3,calc!$AU$1:$AX$107,$AA60+3,FALSE)*HLOOKUP(mod!$O$3,calc!$AU$1:$AX$107,2,FALSE)</f>
        <v>94600</v>
      </c>
      <c r="AK60" s="61">
        <f>SUM(AI$3:AJ60)</f>
        <v>8072400</v>
      </c>
      <c r="AL60" s="62">
        <f t="shared" si="4"/>
        <v>5844.0222733400296</v>
      </c>
      <c r="AM60" s="70">
        <f t="shared" si="25"/>
        <v>0.99935066419185115</v>
      </c>
      <c r="AN60" s="71">
        <f>IF(SUM(Z$3:Z60)*Y$5=0,$Q$4,3)</f>
        <v>1.1499999999999999</v>
      </c>
      <c r="AO60" s="60">
        <v>57</v>
      </c>
      <c r="AP60" s="62">
        <f>SUM(AF$3:AG60)</f>
        <v>11300000</v>
      </c>
      <c r="AQ60" s="72">
        <v>1</v>
      </c>
      <c r="AR60" s="72">
        <v>1</v>
      </c>
      <c r="AS60" s="72">
        <v>1</v>
      </c>
      <c r="AT60" s="72">
        <v>1</v>
      </c>
      <c r="AU60" s="72">
        <v>1</v>
      </c>
      <c r="AV60" s="72">
        <v>1</v>
      </c>
      <c r="AW60" s="72">
        <v>1</v>
      </c>
      <c r="AX60" s="72">
        <v>1</v>
      </c>
      <c r="AZ60" s="60">
        <f>IF(BC60&lt;mod!$M$28,1,0)</f>
        <v>1</v>
      </c>
      <c r="BA60" s="60">
        <v>57</v>
      </c>
      <c r="BB60" s="62">
        <f t="shared" si="14"/>
        <v>2216450.7594779013</v>
      </c>
      <c r="BC60" s="62">
        <f t="shared" si="15"/>
        <v>1.0880888430175781E-7</v>
      </c>
      <c r="BD60" s="62">
        <f>SUM(BC$3:BC60)</f>
        <v>959549.24052221002</v>
      </c>
      <c r="BE60" s="62">
        <f t="shared" si="21"/>
        <v>1.294627180235411E-5</v>
      </c>
      <c r="BF60" s="62">
        <f t="shared" si="16"/>
        <v>200000</v>
      </c>
      <c r="BG60" s="62">
        <v>0</v>
      </c>
      <c r="BH60" s="62">
        <f t="shared" si="6"/>
        <v>200000</v>
      </c>
      <c r="BI60" s="61">
        <f>BF60*HLOOKUP(mod!$O$3,calc!$AQ$1:$AT$107,$AA60+3,FALSE)*HLOOKUP(mod!$O$3,calc!$AQ$1:$AT$107,2,FALSE)</f>
        <v>104000</v>
      </c>
      <c r="BJ60" s="61">
        <v>0</v>
      </c>
      <c r="BK60" s="61">
        <f>SUM(BI$3:BJ60)</f>
        <v>5928000</v>
      </c>
      <c r="BL60" s="62">
        <f t="shared" si="7"/>
        <v>2112450.7594777923</v>
      </c>
      <c r="BM60" s="70">
        <f t="shared" si="8"/>
        <v>0.76528324894691191</v>
      </c>
      <c r="BN60" s="71">
        <f>IF(SUM(AZ$3:AZ60)*AY$5=0,$Q$4,3)</f>
        <v>1.1499999999999999</v>
      </c>
      <c r="BO60" s="60">
        <v>57</v>
      </c>
      <c r="BP60" s="62">
        <f>SUM(BF$3:BG60)</f>
        <v>11600000</v>
      </c>
    </row>
    <row r="61" spans="1:68" x14ac:dyDescent="0.3">
      <c r="A61" s="60">
        <v>58</v>
      </c>
      <c r="B61" s="62">
        <f t="shared" si="9"/>
        <v>6515809.7488348121</v>
      </c>
      <c r="C61" s="62">
        <f t="shared" si="10"/>
        <v>171.27325180257301</v>
      </c>
      <c r="D61" s="62">
        <f>SUM(C$3:C61)</f>
        <v>2484361.5244169887</v>
      </c>
      <c r="E61" s="62">
        <f t="shared" si="19"/>
        <v>356.36971892663871</v>
      </c>
      <c r="F61" s="61">
        <v>0</v>
      </c>
      <c r="G61" s="61">
        <v>0</v>
      </c>
      <c r="H61" s="61">
        <v>0</v>
      </c>
      <c r="I61" s="61">
        <v>0</v>
      </c>
      <c r="J61" s="61">
        <v>0</v>
      </c>
      <c r="K61" s="61">
        <v>0</v>
      </c>
      <c r="L61" s="62">
        <f t="shared" si="0"/>
        <v>6515638.4755830094</v>
      </c>
      <c r="M61" s="70">
        <f t="shared" si="28"/>
        <v>0.27604016937966558</v>
      </c>
      <c r="N61" s="71">
        <f t="shared" si="2"/>
        <v>1.1499999999999999</v>
      </c>
      <c r="O61" s="60">
        <v>58</v>
      </c>
      <c r="Z61" s="60">
        <f>IF(AC61&gt;mod!$M$28,Z60,1)</f>
        <v>1</v>
      </c>
      <c r="AA61" s="60">
        <v>58</v>
      </c>
      <c r="AB61" s="62">
        <f t="shared" si="11"/>
        <v>5844.0222733400296</v>
      </c>
      <c r="AC61" s="62">
        <f t="shared" si="12"/>
        <v>1.1233048260765737E-20</v>
      </c>
      <c r="AD61" s="62">
        <f>SUM(AC$3:AC61)</f>
        <v>921755.97772666358</v>
      </c>
      <c r="AE61" s="62">
        <f t="shared" si="20"/>
        <v>3.5492029061096083E-13</v>
      </c>
      <c r="AF61" s="62">
        <f t="shared" si="13"/>
        <v>100000</v>
      </c>
      <c r="AG61" s="62">
        <f t="shared" si="17"/>
        <v>100000</v>
      </c>
      <c r="AH61" s="62">
        <f t="shared" si="24"/>
        <v>200000</v>
      </c>
      <c r="AI61" s="61">
        <f>AF61*HLOOKUP(mod!$O$3,calc!$AQ$1:$AT$107,AA61+3,FALSE)*HLOOKUP(mod!$O$3,calc!$AQ$1:$AT$107,2,FALSE)</f>
        <v>52000</v>
      </c>
      <c r="AJ61" s="61">
        <f>AG61*HLOOKUP(mod!$O$3,calc!$AU$1:$AX$107,$AA61+3,FALSE)*HLOOKUP(mod!$O$3,calc!$AU$1:$AX$107,2,FALSE)</f>
        <v>94600</v>
      </c>
      <c r="AK61" s="61">
        <f>SUM(AI$3:AJ61)</f>
        <v>8219000</v>
      </c>
      <c r="AL61" s="62">
        <f t="shared" si="4"/>
        <v>-140755.97772665997</v>
      </c>
      <c r="AM61" s="70">
        <f t="shared" si="25"/>
        <v>1.0156395530807401</v>
      </c>
      <c r="AN61" s="71">
        <f>IF(SUM(Z$3:Z61)*Y$5=0,$Q$4,3)</f>
        <v>1.1499999999999999</v>
      </c>
      <c r="AO61" s="60">
        <v>58</v>
      </c>
      <c r="AP61" s="62">
        <f>SUM(AF$3:AG61)</f>
        <v>11500000</v>
      </c>
      <c r="AQ61" s="72">
        <v>1</v>
      </c>
      <c r="AR61" s="72">
        <v>1</v>
      </c>
      <c r="AS61" s="72">
        <v>1</v>
      </c>
      <c r="AT61" s="72">
        <v>1</v>
      </c>
      <c r="AU61" s="72">
        <v>1</v>
      </c>
      <c r="AV61" s="72">
        <v>1</v>
      </c>
      <c r="AW61" s="72">
        <v>1</v>
      </c>
      <c r="AX61" s="72">
        <v>1</v>
      </c>
      <c r="AZ61" s="60">
        <f>IF(BC61&lt;mod!$M$28,1,0)</f>
        <v>1</v>
      </c>
      <c r="BA61" s="60">
        <v>58</v>
      </c>
      <c r="BB61" s="62">
        <f t="shared" si="14"/>
        <v>2112450.7594777923</v>
      </c>
      <c r="BC61" s="62">
        <f t="shared" si="15"/>
        <v>2.9370157980372938E-8</v>
      </c>
      <c r="BD61" s="62">
        <f>SUM(BC$3:BC61)</f>
        <v>959549.24052223936</v>
      </c>
      <c r="BE61" s="62">
        <f t="shared" si="21"/>
        <v>4.1826791540908114E-6</v>
      </c>
      <c r="BF61" s="62">
        <f t="shared" si="16"/>
        <v>200000</v>
      </c>
      <c r="BG61" s="62">
        <v>0</v>
      </c>
      <c r="BH61" s="62">
        <f t="shared" si="6"/>
        <v>200000</v>
      </c>
      <c r="BI61" s="61">
        <f>BF61*HLOOKUP(mod!$O$3,calc!$AQ$1:$AT$107,$AA61+3,FALSE)*HLOOKUP(mod!$O$3,calc!$AQ$1:$AT$107,2,FALSE)</f>
        <v>104000</v>
      </c>
      <c r="BJ61" s="61">
        <v>0</v>
      </c>
      <c r="BK61" s="61">
        <f>SUM(BI$3:BJ61)</f>
        <v>6032000</v>
      </c>
      <c r="BL61" s="62">
        <f t="shared" si="7"/>
        <v>2008450.759477763</v>
      </c>
      <c r="BM61" s="70">
        <f t="shared" si="8"/>
        <v>0.77683880450247078</v>
      </c>
      <c r="BN61" s="71">
        <f>IF(SUM(AZ$3:AZ61)*AY$5=0,$Q$4,3)</f>
        <v>1.1499999999999999</v>
      </c>
      <c r="BO61" s="60">
        <v>58</v>
      </c>
      <c r="BP61" s="62">
        <f>SUM(BF$3:BG61)</f>
        <v>11800000</v>
      </c>
    </row>
    <row r="62" spans="1:68" x14ac:dyDescent="0.3">
      <c r="A62" s="60">
        <v>59</v>
      </c>
      <c r="B62" s="62">
        <f t="shared" si="9"/>
        <v>6515638.4755830094</v>
      </c>
      <c r="C62" s="62">
        <f t="shared" si="10"/>
        <v>142.59419751950233</v>
      </c>
      <c r="D62" s="62">
        <f>SUM(C$3:C62)</f>
        <v>2484504.1186145083</v>
      </c>
      <c r="E62" s="62">
        <f t="shared" si="19"/>
        <v>296.73889530810311</v>
      </c>
      <c r="F62" s="61">
        <v>0</v>
      </c>
      <c r="G62" s="61">
        <v>0</v>
      </c>
      <c r="H62" s="61">
        <v>0</v>
      </c>
      <c r="I62" s="61">
        <v>0</v>
      </c>
      <c r="J62" s="61">
        <v>0</v>
      </c>
      <c r="K62" s="61">
        <v>0</v>
      </c>
      <c r="L62" s="62">
        <f t="shared" si="0"/>
        <v>6515495.8813854903</v>
      </c>
      <c r="M62" s="70">
        <f t="shared" si="28"/>
        <v>0.27605601317938999</v>
      </c>
      <c r="N62" s="71">
        <f t="shared" si="2"/>
        <v>1.1499999999999999</v>
      </c>
      <c r="O62" s="60">
        <v>59</v>
      </c>
      <c r="Z62" s="60">
        <f>IF(AC62&gt;mod!$M$28,Z61,1)</f>
        <v>1</v>
      </c>
      <c r="AA62" s="60">
        <v>59</v>
      </c>
      <c r="AB62" s="62">
        <f t="shared" si="11"/>
        <v>0</v>
      </c>
      <c r="AC62" s="62">
        <f t="shared" si="12"/>
        <v>0</v>
      </c>
      <c r="AD62" s="62">
        <f>SUM(AC$3:AC62)</f>
        <v>921755.97772666358</v>
      </c>
      <c r="AE62" s="62">
        <f t="shared" si="20"/>
        <v>2.0210369086492782E-14</v>
      </c>
      <c r="AF62" s="62">
        <f t="shared" si="13"/>
        <v>0</v>
      </c>
      <c r="AG62" s="62">
        <f t="shared" si="17"/>
        <v>100000</v>
      </c>
      <c r="AH62" s="62">
        <f t="shared" si="24"/>
        <v>100000</v>
      </c>
      <c r="AI62" s="61">
        <f>AF62*HLOOKUP(mod!$O$3,calc!$AQ$1:$AT$107,AA62+3,FALSE)*HLOOKUP(mod!$O$3,calc!$AQ$1:$AT$107,2,FALSE)</f>
        <v>0</v>
      </c>
      <c r="AJ62" s="61">
        <f>AG62*HLOOKUP(mod!$O$3,calc!$AU$1:$AX$107,$AA62+3,FALSE)*HLOOKUP(mod!$O$3,calc!$AU$1:$AX$107,2,FALSE)</f>
        <v>94600</v>
      </c>
      <c r="AK62" s="61">
        <f>SUM(AI$3:AJ62)</f>
        <v>8313600</v>
      </c>
      <c r="AL62" s="62">
        <f t="shared" si="4"/>
        <v>-94600</v>
      </c>
      <c r="AM62" s="70">
        <f t="shared" si="25"/>
        <v>1.0105111111111111</v>
      </c>
      <c r="AN62" s="71">
        <f>IF(SUM(Z$3:Z62)*Y$5=0,$Q$4,3)</f>
        <v>1.1499999999999999</v>
      </c>
      <c r="AO62" s="60">
        <v>59</v>
      </c>
      <c r="AP62" s="62">
        <f>SUM(AF$3:AG62)</f>
        <v>11600000</v>
      </c>
      <c r="AQ62" s="72">
        <v>1</v>
      </c>
      <c r="AR62" s="72">
        <v>1</v>
      </c>
      <c r="AS62" s="72">
        <v>1</v>
      </c>
      <c r="AT62" s="72">
        <v>1</v>
      </c>
      <c r="AU62" s="72">
        <v>1</v>
      </c>
      <c r="AV62" s="72">
        <v>1</v>
      </c>
      <c r="AW62" s="72">
        <v>1</v>
      </c>
      <c r="AX62" s="72">
        <v>1</v>
      </c>
      <c r="AZ62" s="60">
        <f>IF(BC62&lt;mod!$M$28,1,0)</f>
        <v>1</v>
      </c>
      <c r="BA62" s="60">
        <v>59</v>
      </c>
      <c r="BB62" s="62">
        <f t="shared" si="14"/>
        <v>2008450.759477763</v>
      </c>
      <c r="BC62" s="62">
        <f t="shared" si="15"/>
        <v>7.5374215018790221E-9</v>
      </c>
      <c r="BD62" s="62">
        <f>SUM(BC$3:BC62)</f>
        <v>959549.24052224692</v>
      </c>
      <c r="BE62" s="62">
        <f t="shared" si="21"/>
        <v>1.2957560666182348E-6</v>
      </c>
      <c r="BF62" s="62">
        <f t="shared" si="16"/>
        <v>200000</v>
      </c>
      <c r="BG62" s="62">
        <v>0</v>
      </c>
      <c r="BH62" s="62">
        <f t="shared" si="6"/>
        <v>200000</v>
      </c>
      <c r="BI62" s="61">
        <f>BF62*HLOOKUP(mod!$O$3,calc!$AQ$1:$AT$107,$AA62+3,FALSE)*HLOOKUP(mod!$O$3,calc!$AQ$1:$AT$107,2,FALSE)</f>
        <v>104000</v>
      </c>
      <c r="BJ62" s="61">
        <v>0</v>
      </c>
      <c r="BK62" s="61">
        <f>SUM(BI$3:BJ62)</f>
        <v>6136000</v>
      </c>
      <c r="BL62" s="62">
        <f t="shared" si="7"/>
        <v>1904450.7594777555</v>
      </c>
      <c r="BM62" s="70">
        <f t="shared" si="8"/>
        <v>0.78839436005802721</v>
      </c>
      <c r="BN62" s="71">
        <f>IF(SUM(AZ$3:AZ62)*AY$5=0,$Q$4,3)</f>
        <v>1.1499999999999999</v>
      </c>
      <c r="BO62" s="60">
        <v>59</v>
      </c>
      <c r="BP62" s="62">
        <f>SUM(BF$3:BG62)</f>
        <v>12000000</v>
      </c>
    </row>
    <row r="63" spans="1:68" x14ac:dyDescent="0.3">
      <c r="A63" s="60">
        <v>60</v>
      </c>
      <c r="B63" s="62">
        <f t="shared" si="9"/>
        <v>6515495.8813854903</v>
      </c>
      <c r="C63" s="62">
        <f t="shared" si="10"/>
        <v>118.71474362721716</v>
      </c>
      <c r="D63" s="62">
        <f>SUM(C$3:C63)</f>
        <v>2484622.8333581355</v>
      </c>
      <c r="E63" s="62">
        <f t="shared" si="19"/>
        <v>247.07475881141684</v>
      </c>
      <c r="F63" s="61">
        <v>0</v>
      </c>
      <c r="G63" s="61">
        <v>0</v>
      </c>
      <c r="H63" s="61">
        <v>0</v>
      </c>
      <c r="I63" s="61">
        <v>0</v>
      </c>
      <c r="J63" s="61">
        <v>0</v>
      </c>
      <c r="K63" s="61">
        <v>0</v>
      </c>
      <c r="L63" s="62">
        <f t="shared" si="0"/>
        <v>6515377.1666418631</v>
      </c>
      <c r="M63" s="70">
        <f t="shared" si="28"/>
        <v>0.27606920370645971</v>
      </c>
      <c r="N63" s="71">
        <f t="shared" si="2"/>
        <v>1.1499999999999999</v>
      </c>
      <c r="O63" s="60">
        <v>60</v>
      </c>
      <c r="Z63" s="60">
        <f>IF(AC63&gt;mod!$M$28,Z62,1)</f>
        <v>1</v>
      </c>
      <c r="AA63" s="60">
        <v>60</v>
      </c>
      <c r="AB63" s="62">
        <f t="shared" si="11"/>
        <v>0</v>
      </c>
      <c r="AC63" s="62">
        <f t="shared" si="12"/>
        <v>0</v>
      </c>
      <c r="AD63" s="62">
        <f>SUM(AC$3:AC63)</f>
        <v>921755.97772666358</v>
      </c>
      <c r="AE63" s="62">
        <f t="shared" si="20"/>
        <v>7.7226206363795619E-16</v>
      </c>
      <c r="AF63" s="62">
        <f t="shared" si="13"/>
        <v>0</v>
      </c>
      <c r="AG63" s="62">
        <f t="shared" si="17"/>
        <v>100000</v>
      </c>
      <c r="AH63" s="62">
        <f t="shared" si="24"/>
        <v>100000</v>
      </c>
      <c r="AI63" s="61">
        <f>AF63*HLOOKUP(mod!$O$3,calc!$AQ$1:$AT$107,AA63+3,FALSE)*HLOOKUP(mod!$O$3,calc!$AQ$1:$AT$107,2,FALSE)</f>
        <v>0</v>
      </c>
      <c r="AJ63" s="61">
        <f>AG63*HLOOKUP(mod!$O$3,calc!$AU$1:$AX$107,$AA63+3,FALSE)*HLOOKUP(mod!$O$3,calc!$AU$1:$AX$107,2,FALSE)</f>
        <v>94600</v>
      </c>
      <c r="AK63" s="61">
        <f>SUM(AI$3:AJ63)</f>
        <v>8408200</v>
      </c>
      <c r="AL63" s="62">
        <f t="shared" si="4"/>
        <v>-94600</v>
      </c>
      <c r="AM63" s="70">
        <f t="shared" si="25"/>
        <v>1.0105111111111111</v>
      </c>
      <c r="AN63" s="71">
        <f>IF(SUM(Z$3:Z63)*Y$5=0,$Q$4,3)</f>
        <v>1.1499999999999999</v>
      </c>
      <c r="AO63" s="60">
        <v>60</v>
      </c>
      <c r="AP63" s="62">
        <f>SUM(AF$3:AG63)</f>
        <v>11700000</v>
      </c>
      <c r="AQ63" s="72">
        <v>1</v>
      </c>
      <c r="AR63" s="72">
        <v>1</v>
      </c>
      <c r="AS63" s="72">
        <v>1</v>
      </c>
      <c r="AT63" s="72">
        <v>1</v>
      </c>
      <c r="AU63" s="72">
        <v>1</v>
      </c>
      <c r="AV63" s="72">
        <v>1</v>
      </c>
      <c r="AW63" s="72">
        <v>1</v>
      </c>
      <c r="AX63" s="72">
        <v>1</v>
      </c>
      <c r="AZ63" s="60">
        <f>IF(BC63&lt;mod!$M$28,1,0)</f>
        <v>1</v>
      </c>
      <c r="BA63" s="60">
        <v>60</v>
      </c>
      <c r="BB63" s="62">
        <f t="shared" si="14"/>
        <v>1904450.7594777555</v>
      </c>
      <c r="BC63" s="62">
        <f t="shared" si="15"/>
        <v>1.8342050354801208E-9</v>
      </c>
      <c r="BD63" s="62">
        <f>SUM(BC$3:BC63)</f>
        <v>959549.24052224879</v>
      </c>
      <c r="BE63" s="62">
        <f t="shared" si="21"/>
        <v>3.8419431902392333E-7</v>
      </c>
      <c r="BF63" s="62">
        <f t="shared" si="16"/>
        <v>200000</v>
      </c>
      <c r="BG63" s="62">
        <v>0</v>
      </c>
      <c r="BH63" s="62">
        <f t="shared" si="6"/>
        <v>200000</v>
      </c>
      <c r="BI63" s="61">
        <f>BF63*HLOOKUP(mod!$O$3,calc!$AQ$1:$AT$107,$AA63+3,FALSE)*HLOOKUP(mod!$O$3,calc!$AQ$1:$AT$107,2,FALSE)</f>
        <v>104000</v>
      </c>
      <c r="BJ63" s="61">
        <v>0</v>
      </c>
      <c r="BK63" s="61">
        <f>SUM(BI$3:BJ63)</f>
        <v>6240000</v>
      </c>
      <c r="BL63" s="62">
        <f t="shared" si="7"/>
        <v>1800450.7594777537</v>
      </c>
      <c r="BM63" s="70">
        <f t="shared" si="8"/>
        <v>0.79994991561358297</v>
      </c>
      <c r="BN63" s="71">
        <f>IF(SUM(AZ$3:AZ63)*AY$5=0,$Q$4,3)</f>
        <v>1.1499999999999999</v>
      </c>
      <c r="BO63" s="60">
        <v>60</v>
      </c>
      <c r="BP63" s="62">
        <f>SUM(BF$3:BG63)</f>
        <v>12200000</v>
      </c>
    </row>
    <row r="64" spans="1:68" x14ac:dyDescent="0.3">
      <c r="A64" s="60">
        <v>61</v>
      </c>
      <c r="B64" s="62">
        <f t="shared" si="9"/>
        <v>6515377.1666418631</v>
      </c>
      <c r="C64" s="62">
        <f t="shared" si="10"/>
        <v>98.832447718710043</v>
      </c>
      <c r="D64" s="62">
        <f>SUM(C$3:C64)</f>
        <v>2484721.6658058544</v>
      </c>
      <c r="E64" s="62">
        <f t="shared" si="19"/>
        <v>205.7149323877783</v>
      </c>
      <c r="F64" s="61">
        <v>0</v>
      </c>
      <c r="G64" s="61">
        <v>0</v>
      </c>
      <c r="H64" s="61">
        <v>0</v>
      </c>
      <c r="I64" s="61">
        <v>0</v>
      </c>
      <c r="J64" s="61">
        <v>0</v>
      </c>
      <c r="K64" s="61">
        <v>0</v>
      </c>
      <c r="L64" s="62">
        <f t="shared" si="0"/>
        <v>6515278.3341941442</v>
      </c>
      <c r="M64" s="70">
        <f t="shared" ref="M64:M78" si="29">1-L64/$B$3</f>
        <v>0.27608018508953958</v>
      </c>
      <c r="N64" s="71">
        <f t="shared" si="2"/>
        <v>1.1499999999999999</v>
      </c>
      <c r="O64" s="60">
        <v>61</v>
      </c>
      <c r="Z64" s="60">
        <f>IF(AC64&gt;mod!$M$28,Z63,1)</f>
        <v>1</v>
      </c>
      <c r="AA64" s="60">
        <v>61</v>
      </c>
      <c r="AB64" s="62">
        <f t="shared" si="11"/>
        <v>0</v>
      </c>
      <c r="AC64" s="62">
        <f t="shared" si="12"/>
        <v>0</v>
      </c>
      <c r="AD64" s="62">
        <f>SUM(AC$3:AC64)</f>
        <v>921755.97772666358</v>
      </c>
      <c r="AE64" s="62">
        <f t="shared" si="20"/>
        <v>1.5042860612732461E-17</v>
      </c>
      <c r="AF64" s="62">
        <f t="shared" si="13"/>
        <v>0</v>
      </c>
      <c r="AG64" s="62">
        <f t="shared" si="17"/>
        <v>100000</v>
      </c>
      <c r="AH64" s="62">
        <f t="shared" si="24"/>
        <v>100000</v>
      </c>
      <c r="AI64" s="61">
        <f>AF64*HLOOKUP(mod!$O$3,calc!$AQ$1:$AT$107,AA64+3,FALSE)*HLOOKUP(mod!$O$3,calc!$AQ$1:$AT$107,2,FALSE)</f>
        <v>0</v>
      </c>
      <c r="AJ64" s="61">
        <f>AG64*HLOOKUP(mod!$O$3,calc!$AU$1:$AX$107,$AA64+3,FALSE)*HLOOKUP(mod!$O$3,calc!$AU$1:$AX$107,2,FALSE)</f>
        <v>94600</v>
      </c>
      <c r="AK64" s="61">
        <f>SUM(AI$3:AJ64)</f>
        <v>8502800</v>
      </c>
      <c r="AL64" s="62">
        <f t="shared" si="4"/>
        <v>-94600</v>
      </c>
      <c r="AM64" s="70">
        <f t="shared" si="25"/>
        <v>1.0105111111111111</v>
      </c>
      <c r="AN64" s="71">
        <f>IF(SUM(Z$3:Z64)*Y$5=0,$Q$4,3)</f>
        <v>1.1499999999999999</v>
      </c>
      <c r="AO64" s="60">
        <v>61</v>
      </c>
      <c r="AP64" s="62">
        <f>SUM(AF$3:AG64)</f>
        <v>11800000</v>
      </c>
      <c r="AQ64" s="72">
        <v>1</v>
      </c>
      <c r="AR64" s="72">
        <v>1</v>
      </c>
      <c r="AS64" s="72">
        <v>1</v>
      </c>
      <c r="AT64" s="72">
        <v>1</v>
      </c>
      <c r="AU64" s="72">
        <v>1</v>
      </c>
      <c r="AV64" s="72">
        <v>1</v>
      </c>
      <c r="AW64" s="72">
        <v>1</v>
      </c>
      <c r="AX64" s="72">
        <v>1</v>
      </c>
      <c r="AZ64" s="60">
        <f>IF(BC64&lt;mod!$M$28,1,0)</f>
        <v>1</v>
      </c>
      <c r="BA64" s="60">
        <v>61</v>
      </c>
      <c r="BB64" s="62">
        <f t="shared" si="14"/>
        <v>1800450.7594777537</v>
      </c>
      <c r="BC64" s="62">
        <f t="shared" si="15"/>
        <v>4.2197280294925763E-10</v>
      </c>
      <c r="BD64" s="62">
        <f>SUM(BC$3:BC64)</f>
        <v>959549.24052224925</v>
      </c>
      <c r="BE64" s="62">
        <f t="shared" si="21"/>
        <v>1.0880888430175781E-7</v>
      </c>
      <c r="BF64" s="62">
        <f t="shared" si="16"/>
        <v>200000</v>
      </c>
      <c r="BG64" s="62">
        <v>0</v>
      </c>
      <c r="BH64" s="62">
        <f t="shared" si="6"/>
        <v>200000</v>
      </c>
      <c r="BI64" s="61">
        <f>BF64*HLOOKUP(mod!$O$3,calc!$AQ$1:$AT$107,$AA64+3,FALSE)*HLOOKUP(mod!$O$3,calc!$AQ$1:$AT$107,2,FALSE)</f>
        <v>104000</v>
      </c>
      <c r="BJ64" s="61">
        <v>0</v>
      </c>
      <c r="BK64" s="61">
        <f>SUM(BI$3:BJ64)</f>
        <v>6344000</v>
      </c>
      <c r="BL64" s="62">
        <f t="shared" si="7"/>
        <v>1696450.7594777532</v>
      </c>
      <c r="BM64" s="70">
        <f t="shared" si="8"/>
        <v>0.81150547116913851</v>
      </c>
      <c r="BN64" s="71">
        <f>IF(SUM(AZ$3:AZ64)*AY$5=0,$Q$4,3)</f>
        <v>1.1499999999999999</v>
      </c>
      <c r="BO64" s="60">
        <v>61</v>
      </c>
      <c r="BP64" s="62">
        <f>SUM(BF$3:BG64)</f>
        <v>12400000</v>
      </c>
    </row>
    <row r="65" spans="1:68" x14ac:dyDescent="0.3">
      <c r="A65" s="60">
        <v>62</v>
      </c>
      <c r="B65" s="62">
        <f t="shared" si="9"/>
        <v>6515278.3341941442</v>
      </c>
      <c r="C65" s="62">
        <f t="shared" si="10"/>
        <v>82.278782348627786</v>
      </c>
      <c r="D65" s="62">
        <f>SUM(C$3:C65)</f>
        <v>2484803.944588203</v>
      </c>
      <c r="E65" s="62">
        <f t="shared" si="19"/>
        <v>171.27325180257301</v>
      </c>
      <c r="F65" s="61">
        <v>0</v>
      </c>
      <c r="G65" s="61">
        <v>0</v>
      </c>
      <c r="H65" s="61">
        <v>0</v>
      </c>
      <c r="I65" s="61">
        <v>0</v>
      </c>
      <c r="J65" s="61">
        <v>0</v>
      </c>
      <c r="K65" s="61">
        <v>0</v>
      </c>
      <c r="L65" s="62">
        <f t="shared" si="0"/>
        <v>6515196.0554117952</v>
      </c>
      <c r="M65" s="70">
        <f t="shared" si="29"/>
        <v>0.27608932717646717</v>
      </c>
      <c r="N65" s="71">
        <f t="shared" si="2"/>
        <v>1.1499999999999999</v>
      </c>
      <c r="O65" s="60">
        <v>62</v>
      </c>
      <c r="Z65" s="60">
        <f>IF(AC65&gt;mod!$M$28,Z64,1)</f>
        <v>1</v>
      </c>
      <c r="AA65" s="60">
        <v>62</v>
      </c>
      <c r="AB65" s="62">
        <f t="shared" si="11"/>
        <v>0</v>
      </c>
      <c r="AC65" s="62">
        <f t="shared" si="12"/>
        <v>0</v>
      </c>
      <c r="AD65" s="62">
        <f>SUM(AC$3:AC65)</f>
        <v>921755.97772666358</v>
      </c>
      <c r="AE65" s="62">
        <f t="shared" si="20"/>
        <v>1.1233048260765737E-20</v>
      </c>
      <c r="AF65" s="62">
        <f t="shared" si="13"/>
        <v>0</v>
      </c>
      <c r="AG65" s="62">
        <f t="shared" si="17"/>
        <v>0</v>
      </c>
      <c r="AH65" s="62">
        <f t="shared" si="24"/>
        <v>0</v>
      </c>
      <c r="AI65" s="61">
        <f>AF65*HLOOKUP(mod!$O$3,calc!$AQ$1:$AT$107,AA65+3,FALSE)*HLOOKUP(mod!$O$3,calc!$AQ$1:$AT$107,2,FALSE)</f>
        <v>0</v>
      </c>
      <c r="AJ65" s="61">
        <f>AG65*HLOOKUP(mod!$O$3,calc!$AU$1:$AX$107,$AA65+3,FALSE)*HLOOKUP(mod!$O$3,calc!$AU$1:$AX$107,2,FALSE)</f>
        <v>0</v>
      </c>
      <c r="AK65" s="61">
        <f>SUM(AI$3:AJ65)</f>
        <v>8502800</v>
      </c>
      <c r="AL65" s="62">
        <f t="shared" si="4"/>
        <v>0</v>
      </c>
      <c r="AM65" s="70">
        <f t="shared" si="25"/>
        <v>1</v>
      </c>
      <c r="AN65" s="71">
        <f>IF(SUM(Z$3:Z65)*Y$5=0,$Q$4,3)</f>
        <v>1.1499999999999999</v>
      </c>
      <c r="AO65" s="60">
        <v>62</v>
      </c>
      <c r="AP65" s="62">
        <f>SUM(AF$3:AG65)</f>
        <v>11800000</v>
      </c>
      <c r="AQ65" s="72">
        <v>1</v>
      </c>
      <c r="AR65" s="72">
        <v>1</v>
      </c>
      <c r="AS65" s="72">
        <v>1</v>
      </c>
      <c r="AT65" s="72">
        <v>1</v>
      </c>
      <c r="AU65" s="72">
        <v>1</v>
      </c>
      <c r="AV65" s="72">
        <v>1</v>
      </c>
      <c r="AW65" s="72">
        <v>1</v>
      </c>
      <c r="AX65" s="72">
        <v>1</v>
      </c>
      <c r="AZ65" s="60">
        <f>IF(BC65&lt;mod!$M$28,1,0)</f>
        <v>1</v>
      </c>
      <c r="BA65" s="60">
        <v>62</v>
      </c>
      <c r="BB65" s="62">
        <f t="shared" si="14"/>
        <v>1696450.7594777532</v>
      </c>
      <c r="BC65" s="62">
        <f t="shared" si="15"/>
        <v>9.1470499372062006E-11</v>
      </c>
      <c r="BD65" s="62">
        <f>SUM(BC$3:BC65)</f>
        <v>959549.24052224937</v>
      </c>
      <c r="BE65" s="62">
        <f t="shared" si="21"/>
        <v>2.9370157980372938E-8</v>
      </c>
      <c r="BF65" s="62">
        <f t="shared" si="16"/>
        <v>200000</v>
      </c>
      <c r="BG65" s="62">
        <v>0</v>
      </c>
      <c r="BH65" s="62">
        <f t="shared" si="6"/>
        <v>200000</v>
      </c>
      <c r="BI65" s="61">
        <f>BF65*HLOOKUP(mod!$O$3,calc!$AQ$1:$AT$107,$AA65+3,FALSE)*HLOOKUP(mod!$O$3,calc!$AQ$1:$AT$107,2,FALSE)</f>
        <v>104000</v>
      </c>
      <c r="BJ65" s="61">
        <v>0</v>
      </c>
      <c r="BK65" s="61">
        <f>SUM(BI$3:BJ65)</f>
        <v>6448000</v>
      </c>
      <c r="BL65" s="62">
        <f t="shared" si="7"/>
        <v>1592450.7594777532</v>
      </c>
      <c r="BM65" s="70">
        <f t="shared" si="8"/>
        <v>0.82306102672469406</v>
      </c>
      <c r="BN65" s="71">
        <f>IF(SUM(AZ$3:AZ65)*AY$5=0,$Q$4,3)</f>
        <v>1.1499999999999999</v>
      </c>
      <c r="BO65" s="60">
        <v>62</v>
      </c>
      <c r="BP65" s="62">
        <f>SUM(BF$3:BG65)</f>
        <v>12600000</v>
      </c>
    </row>
    <row r="66" spans="1:68" x14ac:dyDescent="0.3">
      <c r="A66" s="60">
        <v>63</v>
      </c>
      <c r="B66" s="62">
        <f t="shared" si="9"/>
        <v>6515196.0554117952</v>
      </c>
      <c r="C66" s="62">
        <f t="shared" si="10"/>
        <v>68.496861992460566</v>
      </c>
      <c r="D66" s="62">
        <f>SUM(C$3:C66)</f>
        <v>2484872.4414501954</v>
      </c>
      <c r="E66" s="62">
        <f t="shared" si="19"/>
        <v>142.59419751950233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2">
        <f t="shared" si="0"/>
        <v>6515127.5585498028</v>
      </c>
      <c r="M66" s="70">
        <f t="shared" si="29"/>
        <v>0.27609693793891077</v>
      </c>
      <c r="N66" s="71">
        <f t="shared" si="2"/>
        <v>1.1499999999999999</v>
      </c>
      <c r="O66" s="60">
        <v>63</v>
      </c>
      <c r="Z66" s="60">
        <f>IF(AC66&gt;mod!$M$28,Z65,1)</f>
        <v>1</v>
      </c>
      <c r="AA66" s="60">
        <v>63</v>
      </c>
      <c r="AB66" s="62">
        <f t="shared" si="11"/>
        <v>0</v>
      </c>
      <c r="AC66" s="62">
        <f t="shared" si="12"/>
        <v>0</v>
      </c>
      <c r="AD66" s="62">
        <f>SUM(AC$3:AC66)</f>
        <v>921755.97772666358</v>
      </c>
      <c r="AE66" s="62">
        <f t="shared" si="20"/>
        <v>0</v>
      </c>
      <c r="AF66" s="62">
        <f t="shared" si="13"/>
        <v>0</v>
      </c>
      <c r="AG66" s="62">
        <f t="shared" si="17"/>
        <v>0</v>
      </c>
      <c r="AH66" s="62">
        <f t="shared" si="24"/>
        <v>0</v>
      </c>
      <c r="AI66" s="61">
        <f>AF66*HLOOKUP(mod!$O$3,calc!$AQ$1:$AT$107,AA66+3,FALSE)*HLOOKUP(mod!$O$3,calc!$AQ$1:$AT$107,2,FALSE)</f>
        <v>0</v>
      </c>
      <c r="AJ66" s="61">
        <f>AG66*HLOOKUP(mod!$O$3,calc!$AU$1:$AX$107,$AA66+3,FALSE)*HLOOKUP(mod!$O$3,calc!$AU$1:$AX$107,2,FALSE)</f>
        <v>0</v>
      </c>
      <c r="AK66" s="61">
        <f>SUM(AI$3:AJ66)</f>
        <v>8502800</v>
      </c>
      <c r="AL66" s="62">
        <f t="shared" si="4"/>
        <v>0</v>
      </c>
      <c r="AM66" s="70">
        <f t="shared" si="25"/>
        <v>1</v>
      </c>
      <c r="AN66" s="71">
        <f>IF(SUM(Z$3:Z66)*Y$5=0,$Q$4,3)</f>
        <v>1.1499999999999999</v>
      </c>
      <c r="AO66" s="60">
        <v>63</v>
      </c>
      <c r="AP66" s="62">
        <f>SUM(AF$3:AG66)</f>
        <v>11800000</v>
      </c>
      <c r="AQ66" s="72">
        <v>1</v>
      </c>
      <c r="AR66" s="72">
        <v>1</v>
      </c>
      <c r="AS66" s="72">
        <v>1</v>
      </c>
      <c r="AT66" s="72">
        <v>1</v>
      </c>
      <c r="AU66" s="72">
        <v>1</v>
      </c>
      <c r="AV66" s="72">
        <v>1</v>
      </c>
      <c r="AW66" s="72">
        <v>1</v>
      </c>
      <c r="AX66" s="72">
        <v>1</v>
      </c>
      <c r="AZ66" s="60">
        <f>IF(BC66&lt;mod!$M$28,1,0)</f>
        <v>1</v>
      </c>
      <c r="BA66" s="60">
        <v>63</v>
      </c>
      <c r="BB66" s="62">
        <f t="shared" si="14"/>
        <v>1592450.7594777532</v>
      </c>
      <c r="BC66" s="62">
        <f t="shared" si="15"/>
        <v>1.8612400680452989E-11</v>
      </c>
      <c r="BD66" s="62">
        <f>SUM(BC$3:BC66)</f>
        <v>959549.24052224937</v>
      </c>
      <c r="BE66" s="62">
        <f t="shared" si="21"/>
        <v>7.5374215018790221E-9</v>
      </c>
      <c r="BF66" s="62">
        <f t="shared" si="16"/>
        <v>200000</v>
      </c>
      <c r="BG66" s="62">
        <v>0</v>
      </c>
      <c r="BH66" s="62">
        <f t="shared" si="6"/>
        <v>200000</v>
      </c>
      <c r="BI66" s="61">
        <f>BF66*HLOOKUP(mod!$O$3,calc!$AQ$1:$AT$107,$AA66+3,FALSE)*HLOOKUP(mod!$O$3,calc!$AQ$1:$AT$107,2,FALSE)</f>
        <v>104000</v>
      </c>
      <c r="BJ66" s="61">
        <v>0</v>
      </c>
      <c r="BK66" s="61">
        <f>SUM(BI$3:BJ66)</f>
        <v>6552000</v>
      </c>
      <c r="BL66" s="62">
        <f t="shared" si="7"/>
        <v>1488450.7594777532</v>
      </c>
      <c r="BM66" s="70">
        <f t="shared" si="8"/>
        <v>0.8346165822802496</v>
      </c>
      <c r="BN66" s="71">
        <f>IF(SUM(AZ$3:AZ66)*AY$5=0,$Q$4,3)</f>
        <v>1.1499999999999999</v>
      </c>
      <c r="BO66" s="60">
        <v>63</v>
      </c>
      <c r="BP66" s="62">
        <f>SUM(BF$3:BG66)</f>
        <v>12800000</v>
      </c>
    </row>
    <row r="67" spans="1:68" x14ac:dyDescent="0.3">
      <c r="A67" s="60">
        <v>64</v>
      </c>
      <c r="B67" s="62">
        <f t="shared" si="9"/>
        <v>6515127.5585498028</v>
      </c>
      <c r="C67" s="62">
        <f t="shared" si="10"/>
        <v>57.022851358605749</v>
      </c>
      <c r="D67" s="62">
        <f>SUM(C$3:C67)</f>
        <v>2484929.464301554</v>
      </c>
      <c r="E67" s="62">
        <f t="shared" si="19"/>
        <v>118.71474362721716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2">
        <f t="shared" si="0"/>
        <v>6515070.5356984446</v>
      </c>
      <c r="M67" s="70">
        <f t="shared" si="29"/>
        <v>0.27610327381128397</v>
      </c>
      <c r="N67" s="71">
        <f t="shared" si="2"/>
        <v>1.1499999999999999</v>
      </c>
      <c r="O67" s="60">
        <v>64</v>
      </c>
      <c r="Z67" s="60">
        <f>IF(AC67&gt;mod!$M$28,Z66,1)</f>
        <v>1</v>
      </c>
      <c r="AA67" s="60">
        <v>64</v>
      </c>
      <c r="AB67" s="62">
        <f t="shared" si="11"/>
        <v>0</v>
      </c>
      <c r="AC67" s="62">
        <f t="shared" si="12"/>
        <v>0</v>
      </c>
      <c r="AD67" s="62">
        <f>SUM(AC$3:AC67)</f>
        <v>921755.97772666358</v>
      </c>
      <c r="AE67" s="62">
        <f t="shared" si="20"/>
        <v>0</v>
      </c>
      <c r="AF67" s="62">
        <f t="shared" si="13"/>
        <v>0</v>
      </c>
      <c r="AG67" s="62">
        <f t="shared" si="17"/>
        <v>0</v>
      </c>
      <c r="AH67" s="62">
        <f t="shared" si="24"/>
        <v>0</v>
      </c>
      <c r="AI67" s="61">
        <f>AF67*HLOOKUP(mod!$O$3,calc!$AQ$1:$AT$107,AA67+3,FALSE)*HLOOKUP(mod!$O$3,calc!$AQ$1:$AT$107,2,FALSE)</f>
        <v>0</v>
      </c>
      <c r="AJ67" s="61">
        <f>AG67*HLOOKUP(mod!$O$3,calc!$AU$1:$AX$107,$AA67+3,FALSE)*HLOOKUP(mod!$O$3,calc!$AU$1:$AX$107,2,FALSE)</f>
        <v>0</v>
      </c>
      <c r="AK67" s="61">
        <f>SUM(AI$3:AJ67)</f>
        <v>8502800</v>
      </c>
      <c r="AL67" s="62">
        <f t="shared" si="4"/>
        <v>0</v>
      </c>
      <c r="AM67" s="70">
        <f t="shared" si="25"/>
        <v>1</v>
      </c>
      <c r="AN67" s="71">
        <f>IF(SUM(Z$3:Z67)*Y$5=0,$Q$4,3)</f>
        <v>1.1499999999999999</v>
      </c>
      <c r="AO67" s="60">
        <v>64</v>
      </c>
      <c r="AP67" s="62">
        <f>SUM(AF$3:AG67)</f>
        <v>11800000</v>
      </c>
      <c r="AQ67" s="72">
        <v>1</v>
      </c>
      <c r="AR67" s="72">
        <v>1</v>
      </c>
      <c r="AS67" s="72">
        <v>1</v>
      </c>
      <c r="AT67" s="72">
        <v>1</v>
      </c>
      <c r="AU67" s="72">
        <v>1</v>
      </c>
      <c r="AV67" s="72">
        <v>1</v>
      </c>
      <c r="AW67" s="72">
        <v>1</v>
      </c>
      <c r="AX67" s="72">
        <v>1</v>
      </c>
      <c r="AZ67" s="60">
        <f>IF(BC67&lt;mod!$M$28,1,0)</f>
        <v>1</v>
      </c>
      <c r="BA67" s="60">
        <v>64</v>
      </c>
      <c r="BB67" s="62">
        <f t="shared" si="14"/>
        <v>1488450.7594777532</v>
      </c>
      <c r="BC67" s="62">
        <f t="shared" si="15"/>
        <v>3.5399098019781304E-12</v>
      </c>
      <c r="BD67" s="62">
        <f>SUM(BC$3:BC67)</f>
        <v>959549.24052224937</v>
      </c>
      <c r="BE67" s="62">
        <f t="shared" si="21"/>
        <v>1.8342050354801208E-9</v>
      </c>
      <c r="BF67" s="62">
        <f t="shared" si="16"/>
        <v>200000</v>
      </c>
      <c r="BG67" s="62">
        <v>0</v>
      </c>
      <c r="BH67" s="62">
        <f t="shared" si="6"/>
        <v>200000</v>
      </c>
      <c r="BI67" s="61">
        <f>BF67*HLOOKUP(mod!$O$3,calc!$AQ$1:$AT$107,$AA67+3,FALSE)*HLOOKUP(mod!$O$3,calc!$AQ$1:$AT$107,2,FALSE)</f>
        <v>104000</v>
      </c>
      <c r="BJ67" s="61">
        <v>0</v>
      </c>
      <c r="BK67" s="61">
        <f>SUM(BI$3:BJ67)</f>
        <v>6656000</v>
      </c>
      <c r="BL67" s="62">
        <f t="shared" si="7"/>
        <v>1384450.7594777532</v>
      </c>
      <c r="BM67" s="70">
        <f t="shared" si="8"/>
        <v>0.84617213783580514</v>
      </c>
      <c r="BN67" s="71">
        <f>IF(SUM(AZ$3:AZ67)*AY$5=0,$Q$4,3)</f>
        <v>1.1499999999999999</v>
      </c>
      <c r="BO67" s="60">
        <v>64</v>
      </c>
      <c r="BP67" s="62">
        <f>SUM(BF$3:BG67)</f>
        <v>13000000</v>
      </c>
    </row>
    <row r="68" spans="1:68" x14ac:dyDescent="0.3">
      <c r="A68" s="60">
        <v>65</v>
      </c>
      <c r="B68" s="62">
        <f t="shared" si="9"/>
        <v>6515070.5356984446</v>
      </c>
      <c r="C68" s="62">
        <f t="shared" si="10"/>
        <v>47.470453728906548</v>
      </c>
      <c r="D68" s="62">
        <f>SUM(C$3:C68)</f>
        <v>2484976.9347552829</v>
      </c>
      <c r="E68" s="62">
        <f t="shared" si="19"/>
        <v>98.832447718710043</v>
      </c>
      <c r="F68" s="61">
        <v>0</v>
      </c>
      <c r="G68" s="61">
        <v>0</v>
      </c>
      <c r="H68" s="61">
        <v>0</v>
      </c>
      <c r="I68" s="61">
        <v>0</v>
      </c>
      <c r="J68" s="61">
        <v>0</v>
      </c>
      <c r="K68" s="61">
        <v>0</v>
      </c>
      <c r="L68" s="62">
        <f t="shared" ref="L68:L107" si="30">B68-C68</f>
        <v>6515023.0652447157</v>
      </c>
      <c r="M68" s="70">
        <f t="shared" si="29"/>
        <v>0.27610854830614273</v>
      </c>
      <c r="N68" s="71">
        <f t="shared" ref="N68:N107" si="31">AN68</f>
        <v>1.1499999999999999</v>
      </c>
      <c r="O68" s="60">
        <v>65</v>
      </c>
      <c r="Z68" s="60">
        <f>IF(AC68&gt;mod!$M$28,Z67,1)</f>
        <v>1</v>
      </c>
      <c r="AA68" s="60">
        <v>65</v>
      </c>
      <c r="AB68" s="62">
        <f t="shared" si="11"/>
        <v>0</v>
      </c>
      <c r="AC68" s="62">
        <f t="shared" si="12"/>
        <v>0</v>
      </c>
      <c r="AD68" s="62">
        <f>SUM(AC$3:AC68)</f>
        <v>921755.97772666358</v>
      </c>
      <c r="AE68" s="62">
        <f t="shared" si="20"/>
        <v>0</v>
      </c>
      <c r="AF68" s="62">
        <f t="shared" si="13"/>
        <v>0</v>
      </c>
      <c r="AG68" s="62">
        <f t="shared" si="17"/>
        <v>0</v>
      </c>
      <c r="AH68" s="62">
        <f t="shared" si="24"/>
        <v>0</v>
      </c>
      <c r="AI68" s="61">
        <f>AF68*HLOOKUP(mod!$O$3,calc!$AQ$1:$AT$107,AA68+3,FALSE)*HLOOKUP(mod!$O$3,calc!$AQ$1:$AT$107,2,FALSE)</f>
        <v>0</v>
      </c>
      <c r="AJ68" s="61">
        <f>AG68*HLOOKUP(mod!$O$3,calc!$AU$1:$AX$107,$AA68+3,FALSE)*HLOOKUP(mod!$O$3,calc!$AU$1:$AX$107,2,FALSE)</f>
        <v>0</v>
      </c>
      <c r="AK68" s="61">
        <f>SUM(AI$3:AJ68)</f>
        <v>8502800</v>
      </c>
      <c r="AL68" s="62">
        <f t="shared" ref="AL68:AL107" si="32">AB68-AC68-AI68-AJ68</f>
        <v>0</v>
      </c>
      <c r="AM68" s="70">
        <f t="shared" si="25"/>
        <v>1</v>
      </c>
      <c r="AN68" s="71">
        <f>IF(SUM(Z$3:Z68)*Y$5=0,$Q$4,3)</f>
        <v>1.1499999999999999</v>
      </c>
      <c r="AO68" s="60">
        <v>65</v>
      </c>
      <c r="AP68" s="62">
        <f>SUM(AF$3:AG68)</f>
        <v>11800000</v>
      </c>
      <c r="AQ68" s="72">
        <v>1</v>
      </c>
      <c r="AR68" s="72">
        <v>1</v>
      </c>
      <c r="AS68" s="72">
        <v>1</v>
      </c>
      <c r="AT68" s="72">
        <v>1</v>
      </c>
      <c r="AU68" s="72">
        <v>1</v>
      </c>
      <c r="AV68" s="72">
        <v>1</v>
      </c>
      <c r="AW68" s="72">
        <v>1</v>
      </c>
      <c r="AX68" s="72">
        <v>1</v>
      </c>
      <c r="AZ68" s="60">
        <f>IF(BC68&lt;mod!$M$28,1,0)</f>
        <v>1</v>
      </c>
      <c r="BA68" s="60">
        <v>65</v>
      </c>
      <c r="BB68" s="62">
        <f t="shared" si="14"/>
        <v>1384450.7594777532</v>
      </c>
      <c r="BC68" s="62">
        <f t="shared" si="15"/>
        <v>6.2621727065623002E-13</v>
      </c>
      <c r="BD68" s="62">
        <f>SUM(BC$3:BC68)</f>
        <v>959549.24052224937</v>
      </c>
      <c r="BE68" s="62">
        <f t="shared" si="21"/>
        <v>4.2197280294925763E-10</v>
      </c>
      <c r="BF68" s="62">
        <f t="shared" si="16"/>
        <v>200000</v>
      </c>
      <c r="BG68" s="62">
        <v>0</v>
      </c>
      <c r="BH68" s="62">
        <f t="shared" ref="BH68:BH107" si="33">BF68+BG68</f>
        <v>200000</v>
      </c>
      <c r="BI68" s="61">
        <f>BF68*HLOOKUP(mod!$O$3,calc!$AQ$1:$AT$107,$AA68+3,FALSE)*HLOOKUP(mod!$O$3,calc!$AQ$1:$AT$107,2,FALSE)</f>
        <v>104000</v>
      </c>
      <c r="BJ68" s="61">
        <v>0</v>
      </c>
      <c r="BK68" s="61">
        <f>SUM(BI$3:BJ68)</f>
        <v>6760000</v>
      </c>
      <c r="BL68" s="62">
        <f t="shared" ref="BL68:BL107" si="34">BB68-BC68-BI68-BJ68</f>
        <v>1280450.7594777532</v>
      </c>
      <c r="BM68" s="70">
        <f t="shared" ref="BM68:BM107" si="35">1-BL68/$B$3</f>
        <v>0.85772769339136079</v>
      </c>
      <c r="BN68" s="71">
        <f>IF(SUM(AZ$3:AZ68)*AY$5=0,$Q$4,3)</f>
        <v>1.1499999999999999</v>
      </c>
      <c r="BO68" s="60">
        <v>65</v>
      </c>
      <c r="BP68" s="62">
        <f>SUM(BF$3:BG68)</f>
        <v>13200000</v>
      </c>
    </row>
    <row r="69" spans="1:68" x14ac:dyDescent="0.3">
      <c r="A69" s="60">
        <v>66</v>
      </c>
      <c r="B69" s="62">
        <f t="shared" ref="B69:B107" si="36">IF(L68&lt;0,0,L68)</f>
        <v>6515023.0652447157</v>
      </c>
      <c r="C69" s="62">
        <f t="shared" ref="C69:C107" si="37">IF(C68*N68*B69/B$3&lt;B69,C68*N68*B69/B$3,B69)</f>
        <v>39.517974011741877</v>
      </c>
      <c r="D69" s="62">
        <f>SUM(C$3:C69)</f>
        <v>2485016.4527292945</v>
      </c>
      <c r="E69" s="62">
        <f t="shared" si="19"/>
        <v>82.278782348627786</v>
      </c>
      <c r="F69" s="61">
        <v>0</v>
      </c>
      <c r="G69" s="61">
        <v>0</v>
      </c>
      <c r="H69" s="61">
        <v>0</v>
      </c>
      <c r="I69" s="61">
        <v>0</v>
      </c>
      <c r="J69" s="61">
        <v>0</v>
      </c>
      <c r="K69" s="61">
        <v>0</v>
      </c>
      <c r="L69" s="62">
        <f t="shared" si="30"/>
        <v>6514983.5472707041</v>
      </c>
      <c r="M69" s="70">
        <f t="shared" si="29"/>
        <v>0.27611293919214397</v>
      </c>
      <c r="N69" s="71">
        <f t="shared" si="31"/>
        <v>1.1499999999999999</v>
      </c>
      <c r="O69" s="60">
        <v>66</v>
      </c>
      <c r="Z69" s="60">
        <f>IF(AC69&gt;mod!$M$28,Z68,1)</f>
        <v>1</v>
      </c>
      <c r="AA69" s="60">
        <v>66</v>
      </c>
      <c r="AB69" s="62">
        <f t="shared" ref="AB69:AB107" si="38">IF(AL68&lt;0,0,AL68)</f>
        <v>0</v>
      </c>
      <c r="AC69" s="62">
        <f t="shared" ref="AC69:AC107" si="39">IF(AC68*AN68*AB69/AB$3&lt;AB69,AC68*AN68*AB69/AB$3,AB69)</f>
        <v>0</v>
      </c>
      <c r="AD69" s="62">
        <f>SUM(AC$3:AC69)</f>
        <v>921755.97772666358</v>
      </c>
      <c r="AE69" s="62">
        <f t="shared" si="20"/>
        <v>0</v>
      </c>
      <c r="AF69" s="62">
        <f t="shared" ref="AF69:AF107" si="40">IF(AL68&lt;0,0,IF(Z69*$Y$2=1,0,AF68))</f>
        <v>0</v>
      </c>
      <c r="AG69" s="62">
        <f t="shared" si="17"/>
        <v>0</v>
      </c>
      <c r="AH69" s="62">
        <f t="shared" si="24"/>
        <v>0</v>
      </c>
      <c r="AI69" s="61">
        <f>AF69*HLOOKUP(mod!$O$3,calc!$AQ$1:$AT$107,AA69+3,FALSE)*HLOOKUP(mod!$O$3,calc!$AQ$1:$AT$107,2,FALSE)</f>
        <v>0</v>
      </c>
      <c r="AJ69" s="61">
        <f>AG69*HLOOKUP(mod!$O$3,calc!$AU$1:$AX$107,$AA69+3,FALSE)*HLOOKUP(mod!$O$3,calc!$AU$1:$AX$107,2,FALSE)</f>
        <v>0</v>
      </c>
      <c r="AK69" s="61">
        <f>SUM(AI$3:AJ69)</f>
        <v>8502800</v>
      </c>
      <c r="AL69" s="62">
        <f t="shared" si="32"/>
        <v>0</v>
      </c>
      <c r="AM69" s="70">
        <f t="shared" si="25"/>
        <v>1</v>
      </c>
      <c r="AN69" s="71">
        <f>IF(SUM(Z$3:Z69)*Y$5=0,$Q$4,3)</f>
        <v>1.1499999999999999</v>
      </c>
      <c r="AO69" s="60">
        <v>66</v>
      </c>
      <c r="AP69" s="62">
        <f>SUM(AF$3:AG69)</f>
        <v>11800000</v>
      </c>
      <c r="AQ69" s="72">
        <v>1</v>
      </c>
      <c r="AR69" s="72">
        <v>1</v>
      </c>
      <c r="AS69" s="72">
        <v>1</v>
      </c>
      <c r="AT69" s="72">
        <v>1</v>
      </c>
      <c r="AU69" s="72">
        <v>1</v>
      </c>
      <c r="AV69" s="72">
        <v>1</v>
      </c>
      <c r="AW69" s="72">
        <v>1</v>
      </c>
      <c r="AX69" s="72">
        <v>1</v>
      </c>
      <c r="AZ69" s="60">
        <f>IF(BC69&lt;mod!$M$28,1,0)</f>
        <v>1</v>
      </c>
      <c r="BA69" s="60">
        <v>66</v>
      </c>
      <c r="BB69" s="62">
        <f t="shared" ref="BB69:BB107" si="41">IF(BL68&lt;0,0,BL68)</f>
        <v>1280450.7594777532</v>
      </c>
      <c r="BC69" s="62">
        <f t="shared" ref="BC69:BC107" si="42">IF(BC68*BN68*BB69/BB$3&lt;BB69,BC68*BN68*BB69/BB$3,BB69)</f>
        <v>1.0245738186459264E-13</v>
      </c>
      <c r="BD69" s="62">
        <f>SUM(BC$3:BC69)</f>
        <v>959549.24052224937</v>
      </c>
      <c r="BE69" s="62">
        <f t="shared" si="21"/>
        <v>9.1470499372062006E-11</v>
      </c>
      <c r="BF69" s="62">
        <f t="shared" ref="BF69:BF107" si="43">IF(BL68&lt;0,0,IF(AZ69*$AY$2=1,0,BF68))</f>
        <v>200000</v>
      </c>
      <c r="BG69" s="62">
        <v>0</v>
      </c>
      <c r="BH69" s="62">
        <f t="shared" si="33"/>
        <v>200000</v>
      </c>
      <c r="BI69" s="61">
        <f>BF69*HLOOKUP(mod!$O$3,calc!$AQ$1:$AT$107,$AA69+3,FALSE)*HLOOKUP(mod!$O$3,calc!$AQ$1:$AT$107,2,FALSE)</f>
        <v>104000</v>
      </c>
      <c r="BJ69" s="61">
        <v>0</v>
      </c>
      <c r="BK69" s="61">
        <f>SUM(BI$3:BJ69)</f>
        <v>6864000</v>
      </c>
      <c r="BL69" s="62">
        <f t="shared" si="34"/>
        <v>1176450.7594777532</v>
      </c>
      <c r="BM69" s="70">
        <f t="shared" si="35"/>
        <v>0.86928324894691633</v>
      </c>
      <c r="BN69" s="71">
        <f>IF(SUM(AZ$3:AZ69)*AY$5=0,$Q$4,3)</f>
        <v>1.1499999999999999</v>
      </c>
      <c r="BO69" s="60">
        <v>66</v>
      </c>
      <c r="BP69" s="62">
        <f>SUM(BF$3:BG69)</f>
        <v>13400000</v>
      </c>
    </row>
    <row r="70" spans="1:68" x14ac:dyDescent="0.3">
      <c r="A70" s="60">
        <v>67</v>
      </c>
      <c r="B70" s="62">
        <f t="shared" si="36"/>
        <v>6514983.5472707041</v>
      </c>
      <c r="C70" s="62">
        <f t="shared" si="37"/>
        <v>32.897532564907223</v>
      </c>
      <c r="D70" s="62">
        <f>SUM(C$3:C70)</f>
        <v>2485049.3502618596</v>
      </c>
      <c r="E70" s="62">
        <f t="shared" si="19"/>
        <v>68.496861992460566</v>
      </c>
      <c r="F70" s="61">
        <v>0</v>
      </c>
      <c r="G70" s="61">
        <v>0</v>
      </c>
      <c r="H70" s="61">
        <v>0</v>
      </c>
      <c r="I70" s="61">
        <v>0</v>
      </c>
      <c r="J70" s="61">
        <v>0</v>
      </c>
      <c r="K70" s="61">
        <v>0</v>
      </c>
      <c r="L70" s="62">
        <f t="shared" si="30"/>
        <v>6514950.6497381395</v>
      </c>
      <c r="M70" s="70">
        <f t="shared" si="29"/>
        <v>0.27611659447354009</v>
      </c>
      <c r="N70" s="71">
        <f t="shared" si="31"/>
        <v>1.1499999999999999</v>
      </c>
      <c r="O70" s="60">
        <v>67</v>
      </c>
      <c r="Z70" s="60">
        <f>IF(AC70&gt;mod!$M$28,Z69,1)</f>
        <v>1</v>
      </c>
      <c r="AA70" s="60">
        <v>67</v>
      </c>
      <c r="AB70" s="62">
        <f t="shared" si="38"/>
        <v>0</v>
      </c>
      <c r="AC70" s="62">
        <f t="shared" si="39"/>
        <v>0</v>
      </c>
      <c r="AD70" s="62">
        <f>SUM(AC$3:AC70)</f>
        <v>921755.97772666358</v>
      </c>
      <c r="AE70" s="62">
        <f t="shared" si="20"/>
        <v>0</v>
      </c>
      <c r="AF70" s="62">
        <f t="shared" si="40"/>
        <v>0</v>
      </c>
      <c r="AG70" s="62">
        <f t="shared" si="17"/>
        <v>0</v>
      </c>
      <c r="AH70" s="62">
        <f t="shared" si="24"/>
        <v>0</v>
      </c>
      <c r="AI70" s="61">
        <f>AF70*HLOOKUP(mod!$O$3,calc!$AQ$1:$AT$107,AA70+3,FALSE)*HLOOKUP(mod!$O$3,calc!$AQ$1:$AT$107,2,FALSE)</f>
        <v>0</v>
      </c>
      <c r="AJ70" s="61">
        <f>AG70*HLOOKUP(mod!$O$3,calc!$AU$1:$AX$107,$AA70+3,FALSE)*HLOOKUP(mod!$O$3,calc!$AU$1:$AX$107,2,FALSE)</f>
        <v>0</v>
      </c>
      <c r="AK70" s="61">
        <f>SUM(AI$3:AJ70)</f>
        <v>8502800</v>
      </c>
      <c r="AL70" s="62">
        <f t="shared" si="32"/>
        <v>0</v>
      </c>
      <c r="AM70" s="70">
        <f t="shared" si="25"/>
        <v>1</v>
      </c>
      <c r="AN70" s="71">
        <f>IF(SUM(Z$3:Z70)*Y$5=0,$Q$4,3)</f>
        <v>1.1499999999999999</v>
      </c>
      <c r="AO70" s="60">
        <v>67</v>
      </c>
      <c r="AP70" s="62">
        <f>SUM(AF$3:AG70)</f>
        <v>11800000</v>
      </c>
      <c r="AQ70" s="72">
        <v>1</v>
      </c>
      <c r="AR70" s="72">
        <v>1</v>
      </c>
      <c r="AS70" s="72">
        <v>1</v>
      </c>
      <c r="AT70" s="72">
        <v>1</v>
      </c>
      <c r="AU70" s="72">
        <v>1</v>
      </c>
      <c r="AV70" s="72">
        <v>1</v>
      </c>
      <c r="AW70" s="72">
        <v>1</v>
      </c>
      <c r="AX70" s="72">
        <v>1</v>
      </c>
      <c r="AZ70" s="60">
        <f>IF(BC70&lt;mod!$M$28,1,0)</f>
        <v>1</v>
      </c>
      <c r="BA70" s="60">
        <v>67</v>
      </c>
      <c r="BB70" s="62">
        <f t="shared" si="41"/>
        <v>1176450.7594777532</v>
      </c>
      <c r="BC70" s="62">
        <f t="shared" si="42"/>
        <v>1.5401830490556389E-14</v>
      </c>
      <c r="BD70" s="62">
        <f>SUM(BC$3:BC70)</f>
        <v>959549.24052224937</v>
      </c>
      <c r="BE70" s="62">
        <f t="shared" si="21"/>
        <v>1.8612400680452989E-11</v>
      </c>
      <c r="BF70" s="62">
        <f t="shared" si="43"/>
        <v>200000</v>
      </c>
      <c r="BG70" s="62">
        <v>0</v>
      </c>
      <c r="BH70" s="62">
        <f t="shared" si="33"/>
        <v>200000</v>
      </c>
      <c r="BI70" s="61">
        <f>BF70*HLOOKUP(mod!$O$3,calc!$AQ$1:$AT$107,$AA70+3,FALSE)*HLOOKUP(mod!$O$3,calc!$AQ$1:$AT$107,2,FALSE)</f>
        <v>104000</v>
      </c>
      <c r="BJ70" s="61">
        <v>0</v>
      </c>
      <c r="BK70" s="61">
        <f>SUM(BI$3:BJ70)</f>
        <v>6968000</v>
      </c>
      <c r="BL70" s="62">
        <f t="shared" si="34"/>
        <v>1072450.7594777532</v>
      </c>
      <c r="BM70" s="70">
        <f t="shared" si="35"/>
        <v>0.88083880450247187</v>
      </c>
      <c r="BN70" s="71">
        <f>IF(SUM(AZ$3:AZ70)*AY$5=0,$Q$4,3)</f>
        <v>1.1499999999999999</v>
      </c>
      <c r="BO70" s="60">
        <v>67</v>
      </c>
      <c r="BP70" s="62">
        <f>SUM(BF$3:BG70)</f>
        <v>13600000</v>
      </c>
    </row>
    <row r="71" spans="1:68" x14ac:dyDescent="0.3">
      <c r="A71" s="60">
        <v>68</v>
      </c>
      <c r="B71" s="62">
        <f t="shared" si="36"/>
        <v>6514950.6497381395</v>
      </c>
      <c r="C71" s="62">
        <f t="shared" si="37"/>
        <v>27.386074592478057</v>
      </c>
      <c r="D71" s="62">
        <f>SUM(C$3:C71)</f>
        <v>2485076.736336452</v>
      </c>
      <c r="E71" s="62">
        <f t="shared" si="19"/>
        <v>57.022851358605749</v>
      </c>
      <c r="F71" s="61">
        <v>0</v>
      </c>
      <c r="G71" s="61">
        <v>0</v>
      </c>
      <c r="H71" s="61">
        <v>0</v>
      </c>
      <c r="I71" s="61">
        <v>0</v>
      </c>
      <c r="J71" s="61">
        <v>0</v>
      </c>
      <c r="K71" s="61">
        <v>0</v>
      </c>
      <c r="L71" s="62">
        <f t="shared" si="30"/>
        <v>6514923.2636635471</v>
      </c>
      <c r="M71" s="70">
        <f t="shared" si="29"/>
        <v>0.27611963737071699</v>
      </c>
      <c r="N71" s="71">
        <f t="shared" si="31"/>
        <v>1.1499999999999999</v>
      </c>
      <c r="O71" s="60">
        <v>68</v>
      </c>
      <c r="Z71" s="60">
        <f>IF(AC71&gt;mod!$M$28,Z70,1)</f>
        <v>1</v>
      </c>
      <c r="AA71" s="60">
        <v>68</v>
      </c>
      <c r="AB71" s="62">
        <f t="shared" si="38"/>
        <v>0</v>
      </c>
      <c r="AC71" s="62">
        <f t="shared" si="39"/>
        <v>0</v>
      </c>
      <c r="AD71" s="62">
        <f>SUM(AC$3:AC71)</f>
        <v>921755.97772666358</v>
      </c>
      <c r="AE71" s="62">
        <f t="shared" si="20"/>
        <v>0</v>
      </c>
      <c r="AF71" s="62">
        <f t="shared" si="40"/>
        <v>0</v>
      </c>
      <c r="AG71" s="62">
        <f t="shared" ref="AG71:AG107" si="44">AF68</f>
        <v>0</v>
      </c>
      <c r="AH71" s="62">
        <f t="shared" si="24"/>
        <v>0</v>
      </c>
      <c r="AI71" s="61">
        <f>AF71*HLOOKUP(mod!$O$3,calc!$AQ$1:$AT$107,AA71+3,FALSE)*HLOOKUP(mod!$O$3,calc!$AQ$1:$AT$107,2,FALSE)</f>
        <v>0</v>
      </c>
      <c r="AJ71" s="61">
        <f>AG71*HLOOKUP(mod!$O$3,calc!$AU$1:$AX$107,$AA71+3,FALSE)*HLOOKUP(mod!$O$3,calc!$AU$1:$AX$107,2,FALSE)</f>
        <v>0</v>
      </c>
      <c r="AK71" s="61">
        <f>SUM(AI$3:AJ71)</f>
        <v>8502800</v>
      </c>
      <c r="AL71" s="62">
        <f t="shared" si="32"/>
        <v>0</v>
      </c>
      <c r="AM71" s="70">
        <f t="shared" si="25"/>
        <v>1</v>
      </c>
      <c r="AN71" s="71">
        <f>IF(SUM(Z$3:Z71)*Y$5=0,$Q$4,3)</f>
        <v>1.1499999999999999</v>
      </c>
      <c r="AO71" s="60">
        <v>68</v>
      </c>
      <c r="AP71" s="62">
        <f>SUM(AF$3:AG71)</f>
        <v>11800000</v>
      </c>
      <c r="AQ71" s="72">
        <v>1</v>
      </c>
      <c r="AR71" s="72">
        <v>1</v>
      </c>
      <c r="AS71" s="72">
        <v>1</v>
      </c>
      <c r="AT71" s="72">
        <v>1</v>
      </c>
      <c r="AU71" s="72">
        <v>1</v>
      </c>
      <c r="AV71" s="72">
        <v>1</v>
      </c>
      <c r="AW71" s="72">
        <v>1</v>
      </c>
      <c r="AX71" s="72">
        <v>1</v>
      </c>
      <c r="AZ71" s="60">
        <f>IF(BC71&lt;mod!$M$28,1,0)</f>
        <v>1</v>
      </c>
      <c r="BA71" s="60">
        <v>68</v>
      </c>
      <c r="BB71" s="62">
        <f t="shared" si="41"/>
        <v>1072450.7594777532</v>
      </c>
      <c r="BC71" s="62">
        <f t="shared" si="42"/>
        <v>2.1105956142207265E-15</v>
      </c>
      <c r="BD71" s="62">
        <f>SUM(BC$3:BC71)</f>
        <v>959549.24052224937</v>
      </c>
      <c r="BE71" s="62">
        <f t="shared" si="21"/>
        <v>3.5399098019781304E-12</v>
      </c>
      <c r="BF71" s="62">
        <f t="shared" si="43"/>
        <v>200000</v>
      </c>
      <c r="BG71" s="62">
        <v>0</v>
      </c>
      <c r="BH71" s="62">
        <f t="shared" si="33"/>
        <v>200000</v>
      </c>
      <c r="BI71" s="61">
        <f>BF71*HLOOKUP(mod!$O$3,calc!$AQ$1:$AT$107,$AA71+3,FALSE)*HLOOKUP(mod!$O$3,calc!$AQ$1:$AT$107,2,FALSE)</f>
        <v>104000</v>
      </c>
      <c r="BJ71" s="61">
        <v>0</v>
      </c>
      <c r="BK71" s="61">
        <f>SUM(BI$3:BJ71)</f>
        <v>7072000</v>
      </c>
      <c r="BL71" s="62">
        <f t="shared" si="34"/>
        <v>968450.75947775319</v>
      </c>
      <c r="BM71" s="70">
        <f t="shared" si="35"/>
        <v>0.89239436005802741</v>
      </c>
      <c r="BN71" s="71">
        <f>IF(SUM(AZ$3:AZ71)*AY$5=0,$Q$4,3)</f>
        <v>1.1499999999999999</v>
      </c>
      <c r="BO71" s="60">
        <v>68</v>
      </c>
      <c r="BP71" s="62">
        <f>SUM(BF$3:BG71)</f>
        <v>13800000</v>
      </c>
    </row>
    <row r="72" spans="1:68" x14ac:dyDescent="0.3">
      <c r="A72" s="60">
        <v>69</v>
      </c>
      <c r="B72" s="62">
        <f t="shared" si="36"/>
        <v>6514923.2636635471</v>
      </c>
      <c r="C72" s="62">
        <f t="shared" si="37"/>
        <v>22.797877848044951</v>
      </c>
      <c r="D72" s="62">
        <f>SUM(C$3:C72)</f>
        <v>2485099.5342143001</v>
      </c>
      <c r="E72" s="62">
        <f t="shared" ref="E72:E107" si="45">C68</f>
        <v>47.470453728906548</v>
      </c>
      <c r="F72" s="61">
        <v>0</v>
      </c>
      <c r="G72" s="61">
        <v>0</v>
      </c>
      <c r="H72" s="61">
        <v>0</v>
      </c>
      <c r="I72" s="61">
        <v>0</v>
      </c>
      <c r="J72" s="61">
        <v>0</v>
      </c>
      <c r="K72" s="61">
        <v>0</v>
      </c>
      <c r="L72" s="62">
        <f t="shared" si="30"/>
        <v>6514900.465785699</v>
      </c>
      <c r="M72" s="70">
        <f t="shared" si="29"/>
        <v>0.27612217046825571</v>
      </c>
      <c r="N72" s="71">
        <f t="shared" si="31"/>
        <v>1.1499999999999999</v>
      </c>
      <c r="O72" s="60">
        <v>69</v>
      </c>
      <c r="Z72" s="60">
        <f>IF(AC72&gt;mod!$M$28,Z71,1)</f>
        <v>1</v>
      </c>
      <c r="AA72" s="60">
        <v>69</v>
      </c>
      <c r="AB72" s="62">
        <f t="shared" si="38"/>
        <v>0</v>
      </c>
      <c r="AC72" s="62">
        <f t="shared" si="39"/>
        <v>0</v>
      </c>
      <c r="AD72" s="62">
        <f>SUM(AC$3:AC72)</f>
        <v>921755.97772666358</v>
      </c>
      <c r="AE72" s="62">
        <f t="shared" ref="AE72:AE107" si="46">AC68</f>
        <v>0</v>
      </c>
      <c r="AF72" s="62">
        <f t="shared" si="40"/>
        <v>0</v>
      </c>
      <c r="AG72" s="62">
        <f t="shared" si="44"/>
        <v>0</v>
      </c>
      <c r="AH72" s="62">
        <f t="shared" si="24"/>
        <v>0</v>
      </c>
      <c r="AI72" s="61">
        <f>AF72*HLOOKUP(mod!$O$3,calc!$AQ$1:$AT$107,AA72+3,FALSE)*HLOOKUP(mod!$O$3,calc!$AQ$1:$AT$107,2,FALSE)</f>
        <v>0</v>
      </c>
      <c r="AJ72" s="61">
        <f>AG72*HLOOKUP(mod!$O$3,calc!$AU$1:$AX$107,$AA72+3,FALSE)*HLOOKUP(mod!$O$3,calc!$AU$1:$AX$107,2,FALSE)</f>
        <v>0</v>
      </c>
      <c r="AK72" s="61">
        <f>SUM(AI$3:AJ72)</f>
        <v>8502800</v>
      </c>
      <c r="AL72" s="62">
        <f t="shared" si="32"/>
        <v>0</v>
      </c>
      <c r="AM72" s="70">
        <f t="shared" si="25"/>
        <v>1</v>
      </c>
      <c r="AN72" s="71">
        <f>IF(SUM(Z$3:Z72)*Y$5=0,$Q$4,3)</f>
        <v>1.1499999999999999</v>
      </c>
      <c r="AO72" s="60">
        <v>69</v>
      </c>
      <c r="AP72" s="62">
        <f>SUM(AF$3:AG72)</f>
        <v>11800000</v>
      </c>
      <c r="AQ72" s="72">
        <v>1</v>
      </c>
      <c r="AR72" s="72">
        <v>1</v>
      </c>
      <c r="AS72" s="72">
        <v>1</v>
      </c>
      <c r="AT72" s="72">
        <v>1</v>
      </c>
      <c r="AU72" s="72">
        <v>1</v>
      </c>
      <c r="AV72" s="72">
        <v>1</v>
      </c>
      <c r="AW72" s="72">
        <v>1</v>
      </c>
      <c r="AX72" s="72">
        <v>1</v>
      </c>
      <c r="AZ72" s="60">
        <f>IF(BC72&lt;mod!$M$28,1,0)</f>
        <v>1</v>
      </c>
      <c r="BA72" s="60">
        <v>69</v>
      </c>
      <c r="BB72" s="62">
        <f t="shared" si="41"/>
        <v>968450.75947775319</v>
      </c>
      <c r="BC72" s="62">
        <f t="shared" si="42"/>
        <v>2.6117879048598324E-16</v>
      </c>
      <c r="BD72" s="62">
        <f>SUM(BC$3:BC72)</f>
        <v>959549.24052224937</v>
      </c>
      <c r="BE72" s="62">
        <f t="shared" ref="BE72:BE107" si="47">BC68</f>
        <v>6.2621727065623002E-13</v>
      </c>
      <c r="BF72" s="62">
        <f t="shared" si="43"/>
        <v>200000</v>
      </c>
      <c r="BG72" s="62">
        <v>0</v>
      </c>
      <c r="BH72" s="62">
        <f t="shared" si="33"/>
        <v>200000</v>
      </c>
      <c r="BI72" s="61">
        <f>BF72*HLOOKUP(mod!$O$3,calc!$AQ$1:$AT$107,$AA72+3,FALSE)*HLOOKUP(mod!$O$3,calc!$AQ$1:$AT$107,2,FALSE)</f>
        <v>104000</v>
      </c>
      <c r="BJ72" s="61">
        <v>0</v>
      </c>
      <c r="BK72" s="61">
        <f>SUM(BI$3:BJ72)</f>
        <v>7176000</v>
      </c>
      <c r="BL72" s="62">
        <f t="shared" si="34"/>
        <v>864450.75947775319</v>
      </c>
      <c r="BM72" s="70">
        <f t="shared" si="35"/>
        <v>0.90394991561358295</v>
      </c>
      <c r="BN72" s="71">
        <f>IF(SUM(AZ$3:AZ72)*AY$5=0,$Q$4,3)</f>
        <v>1.1499999999999999</v>
      </c>
      <c r="BO72" s="60">
        <v>69</v>
      </c>
      <c r="BP72" s="62">
        <f>SUM(BF$3:BG72)</f>
        <v>14000000</v>
      </c>
    </row>
    <row r="73" spans="1:68" x14ac:dyDescent="0.3">
      <c r="A73" s="60">
        <v>70</v>
      </c>
      <c r="B73" s="62">
        <f t="shared" si="36"/>
        <v>6514900.465785699</v>
      </c>
      <c r="C73" s="62">
        <f t="shared" si="37"/>
        <v>18.978310084758505</v>
      </c>
      <c r="D73" s="62">
        <f>SUM(C$3:C73)</f>
        <v>2485118.512524385</v>
      </c>
      <c r="E73" s="62">
        <f t="shared" si="45"/>
        <v>39.517974011741877</v>
      </c>
      <c r="F73" s="61">
        <v>0</v>
      </c>
      <c r="G73" s="61">
        <v>0</v>
      </c>
      <c r="H73" s="61">
        <v>0</v>
      </c>
      <c r="I73" s="61">
        <v>0</v>
      </c>
      <c r="J73" s="61">
        <v>0</v>
      </c>
      <c r="K73" s="61">
        <v>0</v>
      </c>
      <c r="L73" s="62">
        <f t="shared" si="30"/>
        <v>6514881.4874756141</v>
      </c>
      <c r="M73" s="70">
        <f t="shared" si="29"/>
        <v>0.27612427916937621</v>
      </c>
      <c r="N73" s="71">
        <f t="shared" si="31"/>
        <v>1.1499999999999999</v>
      </c>
      <c r="O73" s="60">
        <v>70</v>
      </c>
      <c r="Z73" s="60">
        <f>IF(AC73&gt;mod!$M$28,Z72,1)</f>
        <v>1</v>
      </c>
      <c r="AA73" s="60">
        <v>70</v>
      </c>
      <c r="AB73" s="62">
        <f t="shared" si="38"/>
        <v>0</v>
      </c>
      <c r="AC73" s="62">
        <f t="shared" si="39"/>
        <v>0</v>
      </c>
      <c r="AD73" s="62">
        <f>SUM(AC$3:AC73)</f>
        <v>921755.97772666358</v>
      </c>
      <c r="AE73" s="62">
        <f t="shared" si="46"/>
        <v>0</v>
      </c>
      <c r="AF73" s="62">
        <f t="shared" si="40"/>
        <v>0</v>
      </c>
      <c r="AG73" s="62">
        <f t="shared" si="44"/>
        <v>0</v>
      </c>
      <c r="AH73" s="62">
        <f t="shared" si="24"/>
        <v>0</v>
      </c>
      <c r="AI73" s="61">
        <f>AF73*HLOOKUP(mod!$O$3,calc!$AQ$1:$AT$107,AA73+3,FALSE)*HLOOKUP(mod!$O$3,calc!$AQ$1:$AT$107,2,FALSE)</f>
        <v>0</v>
      </c>
      <c r="AJ73" s="61">
        <f>AG73*HLOOKUP(mod!$O$3,calc!$AU$1:$AX$107,$AA73+3,FALSE)*HLOOKUP(mod!$O$3,calc!$AU$1:$AX$107,2,FALSE)</f>
        <v>0</v>
      </c>
      <c r="AK73" s="61">
        <f>SUM(AI$3:AJ73)</f>
        <v>8502800</v>
      </c>
      <c r="AL73" s="62">
        <f t="shared" si="32"/>
        <v>0</v>
      </c>
      <c r="AM73" s="70">
        <f t="shared" si="25"/>
        <v>1</v>
      </c>
      <c r="AN73" s="71">
        <f>IF(SUM(Z$3:Z73)*Y$5=0,$Q$4,3)</f>
        <v>1.1499999999999999</v>
      </c>
      <c r="AO73" s="60">
        <v>70</v>
      </c>
      <c r="AP73" s="62">
        <f>SUM(AF$3:AG73)</f>
        <v>11800000</v>
      </c>
      <c r="AQ73" s="72">
        <v>1</v>
      </c>
      <c r="AR73" s="72">
        <v>1</v>
      </c>
      <c r="AS73" s="72">
        <v>1</v>
      </c>
      <c r="AT73" s="72">
        <v>1</v>
      </c>
      <c r="AU73" s="72">
        <v>1</v>
      </c>
      <c r="AV73" s="72">
        <v>1</v>
      </c>
      <c r="AW73" s="72">
        <v>1</v>
      </c>
      <c r="AX73" s="72">
        <v>1</v>
      </c>
      <c r="AZ73" s="60">
        <f>IF(BC73&lt;mod!$M$28,1,0)</f>
        <v>1</v>
      </c>
      <c r="BA73" s="60">
        <v>70</v>
      </c>
      <c r="BB73" s="62">
        <f t="shared" si="41"/>
        <v>864450.75947775319</v>
      </c>
      <c r="BC73" s="62">
        <f t="shared" si="42"/>
        <v>2.8849181596039176E-17</v>
      </c>
      <c r="BD73" s="62">
        <f>SUM(BC$3:BC73)</f>
        <v>959549.24052224937</v>
      </c>
      <c r="BE73" s="62">
        <f t="shared" si="47"/>
        <v>1.0245738186459264E-13</v>
      </c>
      <c r="BF73" s="62">
        <f t="shared" si="43"/>
        <v>200000</v>
      </c>
      <c r="BG73" s="62">
        <v>0</v>
      </c>
      <c r="BH73" s="62">
        <f t="shared" si="33"/>
        <v>200000</v>
      </c>
      <c r="BI73" s="61">
        <f>BF73*HLOOKUP(mod!$O$3,calc!$AQ$1:$AT$107,$AA73+3,FALSE)*HLOOKUP(mod!$O$3,calc!$AQ$1:$AT$107,2,FALSE)</f>
        <v>104000</v>
      </c>
      <c r="BJ73" s="61">
        <v>0</v>
      </c>
      <c r="BK73" s="61">
        <f>SUM(BI$3:BJ73)</f>
        <v>7280000</v>
      </c>
      <c r="BL73" s="62">
        <f t="shared" si="34"/>
        <v>760450.75947775319</v>
      </c>
      <c r="BM73" s="70">
        <f t="shared" si="35"/>
        <v>0.9155054711691385</v>
      </c>
      <c r="BN73" s="71">
        <f>IF(SUM(AZ$3:AZ73)*AY$5=0,$Q$4,3)</f>
        <v>1.1499999999999999</v>
      </c>
      <c r="BO73" s="60">
        <v>70</v>
      </c>
      <c r="BP73" s="62">
        <f>SUM(BF$3:BG73)</f>
        <v>14200000</v>
      </c>
    </row>
    <row r="74" spans="1:68" x14ac:dyDescent="0.3">
      <c r="A74" s="60">
        <v>71</v>
      </c>
      <c r="B74" s="62">
        <f t="shared" si="36"/>
        <v>6514881.4874756141</v>
      </c>
      <c r="C74" s="62">
        <f t="shared" si="37"/>
        <v>15.798628576664408</v>
      </c>
      <c r="D74" s="62">
        <f>SUM(C$3:C74)</f>
        <v>2485134.3111529616</v>
      </c>
      <c r="E74" s="62">
        <f t="shared" si="45"/>
        <v>32.897532564907223</v>
      </c>
      <c r="F74" s="61">
        <v>0</v>
      </c>
      <c r="G74" s="61">
        <v>0</v>
      </c>
      <c r="H74" s="61">
        <v>0</v>
      </c>
      <c r="I74" s="61">
        <v>0</v>
      </c>
      <c r="J74" s="61">
        <v>0</v>
      </c>
      <c r="K74" s="61">
        <v>0</v>
      </c>
      <c r="L74" s="62">
        <f t="shared" si="30"/>
        <v>6514865.688847037</v>
      </c>
      <c r="M74" s="70">
        <f t="shared" si="29"/>
        <v>0.27612603457255147</v>
      </c>
      <c r="N74" s="71">
        <f t="shared" si="31"/>
        <v>1.1499999999999999</v>
      </c>
      <c r="O74" s="60">
        <v>71</v>
      </c>
      <c r="Z74" s="60">
        <f>IF(AC74&gt;mod!$M$28,Z73,1)</f>
        <v>1</v>
      </c>
      <c r="AA74" s="60">
        <v>71</v>
      </c>
      <c r="AB74" s="62">
        <f t="shared" si="38"/>
        <v>0</v>
      </c>
      <c r="AC74" s="62">
        <f t="shared" si="39"/>
        <v>0</v>
      </c>
      <c r="AD74" s="62">
        <f>SUM(AC$3:AC74)</f>
        <v>921755.97772666358</v>
      </c>
      <c r="AE74" s="62">
        <f t="shared" si="46"/>
        <v>0</v>
      </c>
      <c r="AF74" s="62">
        <f t="shared" si="40"/>
        <v>0</v>
      </c>
      <c r="AG74" s="62">
        <f t="shared" si="44"/>
        <v>0</v>
      </c>
      <c r="AH74" s="62">
        <f t="shared" si="24"/>
        <v>0</v>
      </c>
      <c r="AI74" s="61">
        <f>AF74*HLOOKUP(mod!$O$3,calc!$AQ$1:$AT$107,AA74+3,FALSE)*HLOOKUP(mod!$O$3,calc!$AQ$1:$AT$107,2,FALSE)</f>
        <v>0</v>
      </c>
      <c r="AJ74" s="61">
        <f>AG74*HLOOKUP(mod!$O$3,calc!$AU$1:$AX$107,$AA74+3,FALSE)*HLOOKUP(mod!$O$3,calc!$AU$1:$AX$107,2,FALSE)</f>
        <v>0</v>
      </c>
      <c r="AK74" s="61">
        <f>SUM(AI$3:AJ74)</f>
        <v>8502800</v>
      </c>
      <c r="AL74" s="62">
        <f t="shared" si="32"/>
        <v>0</v>
      </c>
      <c r="AM74" s="70">
        <f t="shared" si="25"/>
        <v>1</v>
      </c>
      <c r="AN74" s="71">
        <f>IF(SUM(Z$3:Z74)*Y$5=0,$Q$4,3)</f>
        <v>1.1499999999999999</v>
      </c>
      <c r="AO74" s="60">
        <v>71</v>
      </c>
      <c r="AP74" s="62">
        <f>SUM(AF$3:AG74)</f>
        <v>11800000</v>
      </c>
      <c r="AQ74" s="72">
        <v>1</v>
      </c>
      <c r="AR74" s="72">
        <v>1</v>
      </c>
      <c r="AS74" s="72">
        <v>1</v>
      </c>
      <c r="AT74" s="72">
        <v>1</v>
      </c>
      <c r="AU74" s="72">
        <v>1</v>
      </c>
      <c r="AV74" s="72">
        <v>1</v>
      </c>
      <c r="AW74" s="72">
        <v>1</v>
      </c>
      <c r="AX74" s="72">
        <v>1</v>
      </c>
      <c r="AZ74" s="60">
        <f>IF(BC74&lt;mod!$M$28,1,0)</f>
        <v>1</v>
      </c>
      <c r="BA74" s="60">
        <v>71</v>
      </c>
      <c r="BB74" s="62">
        <f t="shared" si="41"/>
        <v>760450.75947775319</v>
      </c>
      <c r="BC74" s="62">
        <f t="shared" si="42"/>
        <v>2.8032377070302834E-18</v>
      </c>
      <c r="BD74" s="62">
        <f>SUM(BC$3:BC74)</f>
        <v>959549.24052224937</v>
      </c>
      <c r="BE74" s="62">
        <f t="shared" si="47"/>
        <v>1.5401830490556389E-14</v>
      </c>
      <c r="BF74" s="62">
        <f t="shared" si="43"/>
        <v>200000</v>
      </c>
      <c r="BG74" s="62">
        <v>0</v>
      </c>
      <c r="BH74" s="62">
        <f t="shared" si="33"/>
        <v>200000</v>
      </c>
      <c r="BI74" s="61">
        <f>BF74*HLOOKUP(mod!$O$3,calc!$AQ$1:$AT$107,$AA74+3,FALSE)*HLOOKUP(mod!$O$3,calc!$AQ$1:$AT$107,2,FALSE)</f>
        <v>104000</v>
      </c>
      <c r="BJ74" s="61">
        <v>0</v>
      </c>
      <c r="BK74" s="61">
        <f>SUM(BI$3:BJ74)</f>
        <v>7384000</v>
      </c>
      <c r="BL74" s="62">
        <f t="shared" si="34"/>
        <v>656450.75947775319</v>
      </c>
      <c r="BM74" s="70">
        <f t="shared" si="35"/>
        <v>0.92706102672469415</v>
      </c>
      <c r="BN74" s="71">
        <f>IF(SUM(AZ$3:AZ74)*AY$5=0,$Q$4,3)</f>
        <v>1.1499999999999999</v>
      </c>
      <c r="BO74" s="60">
        <v>71</v>
      </c>
      <c r="BP74" s="62">
        <f>SUM(BF$3:BG74)</f>
        <v>14400000</v>
      </c>
    </row>
    <row r="75" spans="1:68" x14ac:dyDescent="0.3">
      <c r="A75" s="60">
        <v>72</v>
      </c>
      <c r="B75" s="62">
        <f t="shared" si="36"/>
        <v>6514865.688847037</v>
      </c>
      <c r="C75" s="62">
        <f t="shared" si="37"/>
        <v>13.151648303521291</v>
      </c>
      <c r="D75" s="62">
        <f>SUM(C$3:C75)</f>
        <v>2485147.4628012651</v>
      </c>
      <c r="E75" s="62">
        <f t="shared" si="45"/>
        <v>27.386074592478057</v>
      </c>
      <c r="F75" s="61">
        <v>0</v>
      </c>
      <c r="G75" s="61">
        <v>0</v>
      </c>
      <c r="H75" s="61">
        <v>0</v>
      </c>
      <c r="I75" s="61">
        <v>0</v>
      </c>
      <c r="J75" s="61">
        <v>0</v>
      </c>
      <c r="K75" s="61">
        <v>0</v>
      </c>
      <c r="L75" s="62">
        <f t="shared" si="30"/>
        <v>6514852.5371987335</v>
      </c>
      <c r="M75" s="70">
        <f t="shared" si="29"/>
        <v>0.2761274958668074</v>
      </c>
      <c r="N75" s="71">
        <f t="shared" si="31"/>
        <v>1.1499999999999999</v>
      </c>
      <c r="O75" s="60">
        <v>72</v>
      </c>
      <c r="Z75" s="60">
        <f>IF(AC75&gt;mod!$M$28,Z74,1)</f>
        <v>1</v>
      </c>
      <c r="AA75" s="60">
        <v>72</v>
      </c>
      <c r="AB75" s="62">
        <f t="shared" si="38"/>
        <v>0</v>
      </c>
      <c r="AC75" s="62">
        <f t="shared" si="39"/>
        <v>0</v>
      </c>
      <c r="AD75" s="62">
        <f>SUM(AC$3:AC75)</f>
        <v>921755.97772666358</v>
      </c>
      <c r="AE75" s="62">
        <f t="shared" si="46"/>
        <v>0</v>
      </c>
      <c r="AF75" s="62">
        <f t="shared" si="40"/>
        <v>0</v>
      </c>
      <c r="AG75" s="62">
        <f t="shared" si="44"/>
        <v>0</v>
      </c>
      <c r="AH75" s="62">
        <f t="shared" si="24"/>
        <v>0</v>
      </c>
      <c r="AI75" s="61">
        <f>AF75*HLOOKUP(mod!$O$3,calc!$AQ$1:$AT$107,AA75+3,FALSE)*HLOOKUP(mod!$O$3,calc!$AQ$1:$AT$107,2,FALSE)</f>
        <v>0</v>
      </c>
      <c r="AJ75" s="61">
        <f>AG75*HLOOKUP(mod!$O$3,calc!$AU$1:$AX$107,$AA75+3,FALSE)*HLOOKUP(mod!$O$3,calc!$AU$1:$AX$107,2,FALSE)</f>
        <v>0</v>
      </c>
      <c r="AK75" s="61">
        <f>SUM(AI$3:AJ75)</f>
        <v>8502800</v>
      </c>
      <c r="AL75" s="62">
        <f t="shared" si="32"/>
        <v>0</v>
      </c>
      <c r="AM75" s="70">
        <f t="shared" si="25"/>
        <v>1</v>
      </c>
      <c r="AN75" s="71">
        <f>IF(SUM(Z$3:Z75)*Y$5=0,$Q$4,3)</f>
        <v>1.1499999999999999</v>
      </c>
      <c r="AO75" s="60">
        <v>72</v>
      </c>
      <c r="AP75" s="62">
        <f>SUM(AF$3:AG75)</f>
        <v>11800000</v>
      </c>
      <c r="AQ75" s="72">
        <v>1</v>
      </c>
      <c r="AR75" s="72">
        <v>1</v>
      </c>
      <c r="AS75" s="72">
        <v>1</v>
      </c>
      <c r="AT75" s="72">
        <v>1</v>
      </c>
      <c r="AU75" s="72">
        <v>1</v>
      </c>
      <c r="AV75" s="72">
        <v>1</v>
      </c>
      <c r="AW75" s="72">
        <v>1</v>
      </c>
      <c r="AX75" s="72">
        <v>1</v>
      </c>
      <c r="AZ75" s="60">
        <f>IF(BC75&lt;mod!$M$28,1,0)</f>
        <v>1</v>
      </c>
      <c r="BA75" s="60">
        <v>72</v>
      </c>
      <c r="BB75" s="62">
        <f t="shared" si="41"/>
        <v>656450.75947775319</v>
      </c>
      <c r="BC75" s="62">
        <f t="shared" si="42"/>
        <v>2.3513507222702337E-19</v>
      </c>
      <c r="BD75" s="62">
        <f>SUM(BC$3:BC75)</f>
        <v>959549.24052224937</v>
      </c>
      <c r="BE75" s="62">
        <f t="shared" si="47"/>
        <v>2.1105956142207265E-15</v>
      </c>
      <c r="BF75" s="62">
        <f t="shared" si="43"/>
        <v>200000</v>
      </c>
      <c r="BG75" s="62">
        <v>0</v>
      </c>
      <c r="BH75" s="62">
        <f t="shared" si="33"/>
        <v>200000</v>
      </c>
      <c r="BI75" s="61">
        <f>BF75*HLOOKUP(mod!$O$3,calc!$AQ$1:$AT$107,$AA75+3,FALSE)*HLOOKUP(mod!$O$3,calc!$AQ$1:$AT$107,2,FALSE)</f>
        <v>104000</v>
      </c>
      <c r="BJ75" s="61">
        <v>0</v>
      </c>
      <c r="BK75" s="61">
        <f>SUM(BI$3:BJ75)</f>
        <v>7488000</v>
      </c>
      <c r="BL75" s="62">
        <f t="shared" si="34"/>
        <v>552450.75947775319</v>
      </c>
      <c r="BM75" s="70">
        <f t="shared" si="35"/>
        <v>0.93861658228024969</v>
      </c>
      <c r="BN75" s="71">
        <f>IF(SUM(AZ$3:AZ75)*AY$5=0,$Q$4,3)</f>
        <v>1.1499999999999999</v>
      </c>
      <c r="BO75" s="60">
        <v>72</v>
      </c>
      <c r="BP75" s="62">
        <f>SUM(BF$3:BG75)</f>
        <v>14600000</v>
      </c>
    </row>
    <row r="76" spans="1:68" x14ac:dyDescent="0.3">
      <c r="A76" s="60">
        <v>73</v>
      </c>
      <c r="B76" s="62">
        <f t="shared" si="36"/>
        <v>6514852.5371987335</v>
      </c>
      <c r="C76" s="62">
        <f t="shared" si="37"/>
        <v>10.948134079591364</v>
      </c>
      <c r="D76" s="62">
        <f>SUM(C$3:C76)</f>
        <v>2485158.4109353446</v>
      </c>
      <c r="E76" s="62">
        <f t="shared" si="45"/>
        <v>22.797877848044951</v>
      </c>
      <c r="F76" s="61">
        <v>0</v>
      </c>
      <c r="G76" s="61">
        <v>0</v>
      </c>
      <c r="H76" s="61">
        <v>0</v>
      </c>
      <c r="I76" s="61">
        <v>0</v>
      </c>
      <c r="J76" s="61">
        <v>0</v>
      </c>
      <c r="K76" s="61">
        <v>0</v>
      </c>
      <c r="L76" s="62">
        <f t="shared" si="30"/>
        <v>6514841.589064654</v>
      </c>
      <c r="M76" s="70">
        <f t="shared" si="29"/>
        <v>0.27612871232614955</v>
      </c>
      <c r="N76" s="71">
        <f t="shared" si="31"/>
        <v>1.1499999999999999</v>
      </c>
      <c r="O76" s="60">
        <v>73</v>
      </c>
      <c r="Z76" s="60">
        <f>IF(AC76&gt;mod!$M$28,Z75,1)</f>
        <v>1</v>
      </c>
      <c r="AA76" s="60">
        <v>73</v>
      </c>
      <c r="AB76" s="62">
        <f t="shared" si="38"/>
        <v>0</v>
      </c>
      <c r="AC76" s="62">
        <f t="shared" si="39"/>
        <v>0</v>
      </c>
      <c r="AD76" s="62">
        <f>SUM(AC$3:AC76)</f>
        <v>921755.97772666358</v>
      </c>
      <c r="AE76" s="62">
        <f t="shared" si="46"/>
        <v>0</v>
      </c>
      <c r="AF76" s="62">
        <f t="shared" si="40"/>
        <v>0</v>
      </c>
      <c r="AG76" s="62">
        <f t="shared" si="44"/>
        <v>0</v>
      </c>
      <c r="AH76" s="62">
        <f t="shared" si="24"/>
        <v>0</v>
      </c>
      <c r="AI76" s="61">
        <f>AF76*HLOOKUP(mod!$O$3,calc!$AQ$1:$AT$107,AA76+3,FALSE)*HLOOKUP(mod!$O$3,calc!$AQ$1:$AT$107,2,FALSE)</f>
        <v>0</v>
      </c>
      <c r="AJ76" s="61">
        <f>AG76*HLOOKUP(mod!$O$3,calc!$AU$1:$AX$107,$AA76+3,FALSE)*HLOOKUP(mod!$O$3,calc!$AU$1:$AX$107,2,FALSE)</f>
        <v>0</v>
      </c>
      <c r="AK76" s="61">
        <f>SUM(AI$3:AJ76)</f>
        <v>8502800</v>
      </c>
      <c r="AL76" s="62">
        <f t="shared" si="32"/>
        <v>0</v>
      </c>
      <c r="AM76" s="70">
        <f t="shared" si="25"/>
        <v>1</v>
      </c>
      <c r="AN76" s="71">
        <f>IF(SUM(Z$3:Z76)*Y$5=0,$Q$4,3)</f>
        <v>1.1499999999999999</v>
      </c>
      <c r="AO76" s="60">
        <v>73</v>
      </c>
      <c r="AP76" s="62">
        <f>SUM(AF$3:AG76)</f>
        <v>11800000</v>
      </c>
      <c r="AQ76" s="72">
        <v>1</v>
      </c>
      <c r="AR76" s="72">
        <v>1</v>
      </c>
      <c r="AS76" s="72">
        <v>1</v>
      </c>
      <c r="AT76" s="72">
        <v>1</v>
      </c>
      <c r="AU76" s="72">
        <v>1</v>
      </c>
      <c r="AV76" s="72">
        <v>1</v>
      </c>
      <c r="AW76" s="72">
        <v>1</v>
      </c>
      <c r="AX76" s="72">
        <v>1</v>
      </c>
      <c r="AZ76" s="60">
        <f>IF(BC76&lt;mod!$M$28,1,0)</f>
        <v>1</v>
      </c>
      <c r="BA76" s="60">
        <v>73</v>
      </c>
      <c r="BB76" s="62">
        <f t="shared" si="41"/>
        <v>552450.75947775319</v>
      </c>
      <c r="BC76" s="62">
        <f t="shared" si="42"/>
        <v>1.6598403512936302E-20</v>
      </c>
      <c r="BD76" s="62">
        <f>SUM(BC$3:BC76)</f>
        <v>959549.24052224937</v>
      </c>
      <c r="BE76" s="62">
        <f t="shared" si="47"/>
        <v>2.6117879048598324E-16</v>
      </c>
      <c r="BF76" s="62">
        <f t="shared" si="43"/>
        <v>200000</v>
      </c>
      <c r="BG76" s="62">
        <v>0</v>
      </c>
      <c r="BH76" s="62">
        <f t="shared" si="33"/>
        <v>200000</v>
      </c>
      <c r="BI76" s="61">
        <f>BF76*HLOOKUP(mod!$O$3,calc!$AQ$1:$AT$107,$AA76+3,FALSE)*HLOOKUP(mod!$O$3,calc!$AQ$1:$AT$107,2,FALSE)</f>
        <v>104000</v>
      </c>
      <c r="BJ76" s="61">
        <v>0</v>
      </c>
      <c r="BK76" s="61">
        <f>SUM(BI$3:BJ76)</f>
        <v>7592000</v>
      </c>
      <c r="BL76" s="62">
        <f t="shared" si="34"/>
        <v>448450.75947775319</v>
      </c>
      <c r="BM76" s="70">
        <f t="shared" si="35"/>
        <v>0.95017213783580523</v>
      </c>
      <c r="BN76" s="71">
        <f>IF(SUM(AZ$3:AZ76)*AY$5=0,$Q$4,3)</f>
        <v>1.1499999999999999</v>
      </c>
      <c r="BO76" s="60">
        <v>73</v>
      </c>
      <c r="BP76" s="62">
        <f>SUM(BF$3:BG76)</f>
        <v>14800000</v>
      </c>
    </row>
    <row r="77" spans="1:68" x14ac:dyDescent="0.3">
      <c r="A77" s="60">
        <v>74</v>
      </c>
      <c r="B77" s="62">
        <f t="shared" si="36"/>
        <v>6514841.589064654</v>
      </c>
      <c r="C77" s="62">
        <f t="shared" si="37"/>
        <v>9.1137959008927307</v>
      </c>
      <c r="D77" s="62">
        <f>SUM(C$3:C77)</f>
        <v>2485167.5247312454</v>
      </c>
      <c r="E77" s="62">
        <f t="shared" si="45"/>
        <v>18.978310084758505</v>
      </c>
      <c r="F77" s="61">
        <v>0</v>
      </c>
      <c r="G77" s="61">
        <v>0</v>
      </c>
      <c r="H77" s="61">
        <v>0</v>
      </c>
      <c r="I77" s="61">
        <v>0</v>
      </c>
      <c r="J77" s="61">
        <v>0</v>
      </c>
      <c r="K77" s="61">
        <v>0</v>
      </c>
      <c r="L77" s="62">
        <f t="shared" si="30"/>
        <v>6514832.4752687532</v>
      </c>
      <c r="M77" s="70">
        <f t="shared" si="29"/>
        <v>0.27612972497013855</v>
      </c>
      <c r="N77" s="71">
        <f t="shared" si="31"/>
        <v>1.1499999999999999</v>
      </c>
      <c r="O77" s="60">
        <v>74</v>
      </c>
      <c r="Z77" s="60">
        <f>IF(AC77&gt;mod!$M$28,Z76,1)</f>
        <v>1</v>
      </c>
      <c r="AA77" s="60">
        <v>74</v>
      </c>
      <c r="AB77" s="62">
        <f t="shared" si="38"/>
        <v>0</v>
      </c>
      <c r="AC77" s="62">
        <f t="shared" si="39"/>
        <v>0</v>
      </c>
      <c r="AD77" s="62">
        <f>SUM(AC$3:AC77)</f>
        <v>921755.97772666358</v>
      </c>
      <c r="AE77" s="62">
        <f t="shared" si="46"/>
        <v>0</v>
      </c>
      <c r="AF77" s="62">
        <f t="shared" si="40"/>
        <v>0</v>
      </c>
      <c r="AG77" s="62">
        <f t="shared" si="44"/>
        <v>0</v>
      </c>
      <c r="AH77" s="62">
        <f t="shared" si="24"/>
        <v>0</v>
      </c>
      <c r="AI77" s="61">
        <f>AF77*HLOOKUP(mod!$O$3,calc!$AQ$1:$AT$107,AA77+3,FALSE)*HLOOKUP(mod!$O$3,calc!$AQ$1:$AT$107,2,FALSE)</f>
        <v>0</v>
      </c>
      <c r="AJ77" s="61">
        <f>AG77*HLOOKUP(mod!$O$3,calc!$AU$1:$AX$107,$AA77+3,FALSE)*HLOOKUP(mod!$O$3,calc!$AU$1:$AX$107,2,FALSE)</f>
        <v>0</v>
      </c>
      <c r="AK77" s="61">
        <f>SUM(AI$3:AJ77)</f>
        <v>8502800</v>
      </c>
      <c r="AL77" s="62">
        <f t="shared" si="32"/>
        <v>0</v>
      </c>
      <c r="AM77" s="70">
        <f t="shared" si="25"/>
        <v>1</v>
      </c>
      <c r="AN77" s="71">
        <f>IF(SUM(Z$3:Z77)*Y$5=0,$Q$4,3)</f>
        <v>1.1499999999999999</v>
      </c>
      <c r="AO77" s="60">
        <v>74</v>
      </c>
      <c r="AP77" s="62">
        <f>SUM(AF$3:AG77)</f>
        <v>11800000</v>
      </c>
      <c r="AQ77" s="72">
        <v>1</v>
      </c>
      <c r="AR77" s="72">
        <v>1</v>
      </c>
      <c r="AS77" s="72">
        <v>1</v>
      </c>
      <c r="AT77" s="72">
        <v>1</v>
      </c>
      <c r="AU77" s="72">
        <v>1</v>
      </c>
      <c r="AV77" s="72">
        <v>1</v>
      </c>
      <c r="AW77" s="72">
        <v>1</v>
      </c>
      <c r="AX77" s="72">
        <v>1</v>
      </c>
      <c r="AZ77" s="60">
        <f>IF(BC77&lt;mod!$M$28,1,0)</f>
        <v>1</v>
      </c>
      <c r="BA77" s="60">
        <v>74</v>
      </c>
      <c r="BB77" s="62">
        <f t="shared" si="41"/>
        <v>448450.75947775319</v>
      </c>
      <c r="BC77" s="62">
        <f t="shared" si="42"/>
        <v>9.5112240674651825E-22</v>
      </c>
      <c r="BD77" s="62">
        <f>SUM(BC$3:BC77)</f>
        <v>959549.24052224937</v>
      </c>
      <c r="BE77" s="62">
        <f t="shared" si="47"/>
        <v>2.8849181596039176E-17</v>
      </c>
      <c r="BF77" s="62">
        <f t="shared" si="43"/>
        <v>200000</v>
      </c>
      <c r="BG77" s="62">
        <v>0</v>
      </c>
      <c r="BH77" s="62">
        <f t="shared" si="33"/>
        <v>200000</v>
      </c>
      <c r="BI77" s="61">
        <f>BF77*HLOOKUP(mod!$O$3,calc!$AQ$1:$AT$107,$AA77+3,FALSE)*HLOOKUP(mod!$O$3,calc!$AQ$1:$AT$107,2,FALSE)</f>
        <v>104000</v>
      </c>
      <c r="BJ77" s="61">
        <v>0</v>
      </c>
      <c r="BK77" s="61">
        <f>SUM(BI$3:BJ77)</f>
        <v>7696000</v>
      </c>
      <c r="BL77" s="62">
        <f t="shared" si="34"/>
        <v>344450.75947775319</v>
      </c>
      <c r="BM77" s="70">
        <f t="shared" si="35"/>
        <v>0.96172769339136077</v>
      </c>
      <c r="BN77" s="71">
        <f>IF(SUM(AZ$3:AZ77)*AY$5=0,$Q$4,3)</f>
        <v>1.1499999999999999</v>
      </c>
      <c r="BO77" s="60">
        <v>74</v>
      </c>
      <c r="BP77" s="62">
        <f>SUM(BF$3:BG77)</f>
        <v>15000000</v>
      </c>
    </row>
    <row r="78" spans="1:68" x14ac:dyDescent="0.3">
      <c r="A78" s="60">
        <v>75</v>
      </c>
      <c r="B78" s="62">
        <f t="shared" si="36"/>
        <v>6514832.4752687532</v>
      </c>
      <c r="C78" s="62">
        <f t="shared" si="37"/>
        <v>7.5867868371470326</v>
      </c>
      <c r="D78" s="62">
        <f>SUM(C$3:C78)</f>
        <v>2485175.1115180827</v>
      </c>
      <c r="E78" s="62">
        <f t="shared" si="45"/>
        <v>15.798628576664408</v>
      </c>
      <c r="F78" s="61">
        <v>0</v>
      </c>
      <c r="G78" s="61">
        <v>0</v>
      </c>
      <c r="H78" s="61">
        <v>0</v>
      </c>
      <c r="I78" s="61">
        <v>0</v>
      </c>
      <c r="J78" s="61">
        <v>0</v>
      </c>
      <c r="K78" s="61">
        <v>0</v>
      </c>
      <c r="L78" s="62">
        <f t="shared" si="30"/>
        <v>6514824.8884819159</v>
      </c>
      <c r="M78" s="70">
        <f t="shared" si="29"/>
        <v>0.27613056794645374</v>
      </c>
      <c r="N78" s="71">
        <f t="shared" si="31"/>
        <v>1.1499999999999999</v>
      </c>
      <c r="O78" s="60">
        <v>75</v>
      </c>
      <c r="Z78" s="60">
        <f>IF(AC78&gt;mod!$M$28,Z77,1)</f>
        <v>1</v>
      </c>
      <c r="AA78" s="60">
        <v>75</v>
      </c>
      <c r="AB78" s="62">
        <f t="shared" si="38"/>
        <v>0</v>
      </c>
      <c r="AC78" s="62">
        <f t="shared" si="39"/>
        <v>0</v>
      </c>
      <c r="AD78" s="62">
        <f>SUM(AC$3:AC78)</f>
        <v>921755.97772666358</v>
      </c>
      <c r="AE78" s="62">
        <f t="shared" si="46"/>
        <v>0</v>
      </c>
      <c r="AF78" s="62">
        <f t="shared" si="40"/>
        <v>0</v>
      </c>
      <c r="AG78" s="62">
        <f t="shared" si="44"/>
        <v>0</v>
      </c>
      <c r="AH78" s="62">
        <f t="shared" si="24"/>
        <v>0</v>
      </c>
      <c r="AI78" s="61">
        <f>AF78*HLOOKUP(mod!$O$3,calc!$AQ$1:$AT$107,AA78+3,FALSE)*HLOOKUP(mod!$O$3,calc!$AQ$1:$AT$107,2,FALSE)</f>
        <v>0</v>
      </c>
      <c r="AJ78" s="61">
        <f>AG78*HLOOKUP(mod!$O$3,calc!$AU$1:$AX$107,$AA78+3,FALSE)*HLOOKUP(mod!$O$3,calc!$AU$1:$AX$107,2,FALSE)</f>
        <v>0</v>
      </c>
      <c r="AK78" s="61">
        <f>SUM(AI$3:AJ78)</f>
        <v>8502800</v>
      </c>
      <c r="AL78" s="62">
        <f t="shared" si="32"/>
        <v>0</v>
      </c>
      <c r="AM78" s="70">
        <f t="shared" si="25"/>
        <v>1</v>
      </c>
      <c r="AN78" s="71">
        <f>IF(SUM(Z$3:Z78)*Y$5=0,$Q$4,3)</f>
        <v>1.1499999999999999</v>
      </c>
      <c r="AO78" s="60">
        <v>75</v>
      </c>
      <c r="AP78" s="62">
        <f>SUM(AF$3:AG78)</f>
        <v>11800000</v>
      </c>
      <c r="AQ78" s="72">
        <v>1</v>
      </c>
      <c r="AR78" s="72">
        <v>1</v>
      </c>
      <c r="AS78" s="72">
        <v>1</v>
      </c>
      <c r="AT78" s="72">
        <v>1</v>
      </c>
      <c r="AU78" s="72">
        <v>1</v>
      </c>
      <c r="AV78" s="72">
        <v>1</v>
      </c>
      <c r="AW78" s="72">
        <v>1</v>
      </c>
      <c r="AX78" s="72">
        <v>1</v>
      </c>
      <c r="AZ78" s="60">
        <f>IF(BC78&lt;mod!$M$28,1,0)</f>
        <v>1</v>
      </c>
      <c r="BA78" s="60">
        <v>75</v>
      </c>
      <c r="BB78" s="62">
        <f t="shared" si="41"/>
        <v>344450.75947775319</v>
      </c>
      <c r="BC78" s="62">
        <f t="shared" si="42"/>
        <v>4.1861895629352078E-23</v>
      </c>
      <c r="BD78" s="62">
        <f>SUM(BC$3:BC78)</f>
        <v>959549.24052224937</v>
      </c>
      <c r="BE78" s="62">
        <f t="shared" si="47"/>
        <v>2.8032377070302834E-18</v>
      </c>
      <c r="BF78" s="62">
        <f t="shared" si="43"/>
        <v>200000</v>
      </c>
      <c r="BG78" s="62">
        <v>0</v>
      </c>
      <c r="BH78" s="62">
        <f t="shared" si="33"/>
        <v>200000</v>
      </c>
      <c r="BI78" s="61">
        <f>BF78*HLOOKUP(mod!$O$3,calc!$AQ$1:$AT$107,$AA78+3,FALSE)*HLOOKUP(mod!$O$3,calc!$AQ$1:$AT$107,2,FALSE)</f>
        <v>104000</v>
      </c>
      <c r="BJ78" s="61">
        <v>0</v>
      </c>
      <c r="BK78" s="61">
        <f>SUM(BI$3:BJ78)</f>
        <v>7800000</v>
      </c>
      <c r="BL78" s="62">
        <f t="shared" si="34"/>
        <v>240450.75947775319</v>
      </c>
      <c r="BM78" s="70">
        <f t="shared" si="35"/>
        <v>0.97328324894691631</v>
      </c>
      <c r="BN78" s="71">
        <f>IF(SUM(AZ$3:AZ78)*AY$5=0,$Q$4,3)</f>
        <v>1.1499999999999999</v>
      </c>
      <c r="BO78" s="60">
        <v>75</v>
      </c>
      <c r="BP78" s="62">
        <f>SUM(BF$3:BG78)</f>
        <v>15200000</v>
      </c>
    </row>
    <row r="79" spans="1:68" x14ac:dyDescent="0.3">
      <c r="A79" s="60">
        <v>76</v>
      </c>
      <c r="B79" s="62">
        <f t="shared" si="36"/>
        <v>6514824.8884819159</v>
      </c>
      <c r="C79" s="62">
        <f t="shared" si="37"/>
        <v>6.3156195407544828</v>
      </c>
      <c r="D79" s="62">
        <f>SUM(C$3:C79)</f>
        <v>2485181.4271376235</v>
      </c>
      <c r="E79" s="62">
        <f t="shared" si="45"/>
        <v>13.151648303521291</v>
      </c>
      <c r="F79" s="61">
        <v>0</v>
      </c>
      <c r="G79" s="61">
        <v>0</v>
      </c>
      <c r="H79" s="61">
        <v>0</v>
      </c>
      <c r="I79" s="61">
        <v>0</v>
      </c>
      <c r="J79" s="61">
        <v>0</v>
      </c>
      <c r="K79" s="61">
        <v>0</v>
      </c>
      <c r="L79" s="62">
        <f t="shared" si="30"/>
        <v>6514818.5728623755</v>
      </c>
      <c r="M79" s="70">
        <f t="shared" ref="M79:M104" si="48">1-L79/$B$3</f>
        <v>0.27613126968195822</v>
      </c>
      <c r="N79" s="71">
        <f t="shared" si="31"/>
        <v>1.1499999999999999</v>
      </c>
      <c r="O79" s="60">
        <v>76</v>
      </c>
      <c r="Z79" s="60">
        <f>IF(AC79&gt;mod!$M$28,Z78,1)</f>
        <v>1</v>
      </c>
      <c r="AA79" s="60">
        <v>76</v>
      </c>
      <c r="AB79" s="62">
        <f t="shared" si="38"/>
        <v>0</v>
      </c>
      <c r="AC79" s="62">
        <f t="shared" si="39"/>
        <v>0</v>
      </c>
      <c r="AD79" s="62">
        <f>SUM(AC$3:AC79)</f>
        <v>921755.97772666358</v>
      </c>
      <c r="AE79" s="62">
        <f t="shared" si="46"/>
        <v>0</v>
      </c>
      <c r="AF79" s="62">
        <f t="shared" si="40"/>
        <v>0</v>
      </c>
      <c r="AG79" s="62">
        <f t="shared" si="44"/>
        <v>0</v>
      </c>
      <c r="AH79" s="62">
        <f t="shared" si="24"/>
        <v>0</v>
      </c>
      <c r="AI79" s="61">
        <f>AF79*HLOOKUP(mod!$O$3,calc!$AQ$1:$AT$107,AA79+3,FALSE)*HLOOKUP(mod!$O$3,calc!$AQ$1:$AT$107,2,FALSE)</f>
        <v>0</v>
      </c>
      <c r="AJ79" s="61">
        <f>AG79*HLOOKUP(mod!$O$3,calc!$AU$1:$AX$107,$AA79+3,FALSE)*HLOOKUP(mod!$O$3,calc!$AU$1:$AX$107,2,FALSE)</f>
        <v>0</v>
      </c>
      <c r="AK79" s="61">
        <f>SUM(AI$3:AJ79)</f>
        <v>8502800</v>
      </c>
      <c r="AL79" s="62">
        <f t="shared" si="32"/>
        <v>0</v>
      </c>
      <c r="AM79" s="70">
        <f t="shared" si="25"/>
        <v>1</v>
      </c>
      <c r="AN79" s="71">
        <f>IF(SUM(Z$3:Z79)*Y$5=0,$Q$4,3)</f>
        <v>1.1499999999999999</v>
      </c>
      <c r="AO79" s="60">
        <v>76</v>
      </c>
      <c r="AP79" s="62">
        <f>SUM(AF$3:AG79)</f>
        <v>11800000</v>
      </c>
      <c r="AQ79" s="72">
        <v>1</v>
      </c>
      <c r="AR79" s="72">
        <v>1</v>
      </c>
      <c r="AS79" s="72">
        <v>1</v>
      </c>
      <c r="AT79" s="72">
        <v>1</v>
      </c>
      <c r="AU79" s="72">
        <v>1</v>
      </c>
      <c r="AV79" s="72">
        <v>1</v>
      </c>
      <c r="AW79" s="72">
        <v>1</v>
      </c>
      <c r="AX79" s="72">
        <v>1</v>
      </c>
      <c r="AZ79" s="60">
        <f>IF(BC79&lt;mod!$M$28,1,0)</f>
        <v>1</v>
      </c>
      <c r="BA79" s="60">
        <v>76</v>
      </c>
      <c r="BB79" s="62">
        <f t="shared" si="41"/>
        <v>240450.75947775319</v>
      </c>
      <c r="BC79" s="62">
        <f t="shared" si="42"/>
        <v>1.2861759207605073E-24</v>
      </c>
      <c r="BD79" s="62">
        <f>SUM(BC$3:BC79)</f>
        <v>959549.24052224937</v>
      </c>
      <c r="BE79" s="62">
        <f t="shared" si="47"/>
        <v>2.3513507222702337E-19</v>
      </c>
      <c r="BF79" s="62">
        <f t="shared" si="43"/>
        <v>200000</v>
      </c>
      <c r="BG79" s="62">
        <v>0</v>
      </c>
      <c r="BH79" s="62">
        <f t="shared" si="33"/>
        <v>200000</v>
      </c>
      <c r="BI79" s="61">
        <f>BF79*HLOOKUP(mod!$O$3,calc!$AQ$1:$AT$107,$AA79+3,FALSE)*HLOOKUP(mod!$O$3,calc!$AQ$1:$AT$107,2,FALSE)</f>
        <v>104000</v>
      </c>
      <c r="BJ79" s="61">
        <v>0</v>
      </c>
      <c r="BK79" s="61">
        <f>SUM(BI$3:BJ79)</f>
        <v>7904000</v>
      </c>
      <c r="BL79" s="62">
        <f t="shared" si="34"/>
        <v>136450.75947775319</v>
      </c>
      <c r="BM79" s="70">
        <f t="shared" si="35"/>
        <v>0.98483880450247185</v>
      </c>
      <c r="BN79" s="71">
        <f>IF(SUM(AZ$3:AZ79)*AY$5=0,$Q$4,3)</f>
        <v>1.1499999999999999</v>
      </c>
      <c r="BO79" s="60">
        <v>76</v>
      </c>
      <c r="BP79" s="62">
        <f>SUM(BF$3:BG79)</f>
        <v>15400000</v>
      </c>
    </row>
    <row r="80" spans="1:68" x14ac:dyDescent="0.3">
      <c r="A80" s="60">
        <v>77</v>
      </c>
      <c r="B80" s="62">
        <f t="shared" si="36"/>
        <v>6514818.5728623755</v>
      </c>
      <c r="C80" s="62">
        <f t="shared" si="37"/>
        <v>5.2574314228584251</v>
      </c>
      <c r="D80" s="62">
        <f>SUM(C$3:C80)</f>
        <v>2485186.6845690464</v>
      </c>
      <c r="E80" s="62">
        <f t="shared" si="45"/>
        <v>10.948134079591364</v>
      </c>
      <c r="F80" s="61">
        <v>0</v>
      </c>
      <c r="G80" s="61">
        <v>0</v>
      </c>
      <c r="H80" s="61">
        <v>0</v>
      </c>
      <c r="I80" s="61">
        <v>0</v>
      </c>
      <c r="J80" s="61">
        <v>0</v>
      </c>
      <c r="K80" s="61">
        <v>0</v>
      </c>
      <c r="L80" s="62">
        <f t="shared" si="30"/>
        <v>6514813.3154309522</v>
      </c>
      <c r="M80" s="70">
        <f t="shared" si="48"/>
        <v>0.27613185384100536</v>
      </c>
      <c r="N80" s="71">
        <f t="shared" si="31"/>
        <v>1.1499999999999999</v>
      </c>
      <c r="O80" s="60">
        <v>77</v>
      </c>
      <c r="Z80" s="60">
        <f>IF(AC80&gt;mod!$M$28,Z79,1)</f>
        <v>1</v>
      </c>
      <c r="AA80" s="60">
        <v>77</v>
      </c>
      <c r="AB80" s="62">
        <f t="shared" si="38"/>
        <v>0</v>
      </c>
      <c r="AC80" s="62">
        <f t="shared" si="39"/>
        <v>0</v>
      </c>
      <c r="AD80" s="62">
        <f>SUM(AC$3:AC80)</f>
        <v>921755.97772666358</v>
      </c>
      <c r="AE80" s="62">
        <f t="shared" si="46"/>
        <v>0</v>
      </c>
      <c r="AF80" s="62">
        <f t="shared" si="40"/>
        <v>0</v>
      </c>
      <c r="AG80" s="62">
        <f t="shared" si="44"/>
        <v>0</v>
      </c>
      <c r="AH80" s="62">
        <f t="shared" si="24"/>
        <v>0</v>
      </c>
      <c r="AI80" s="61">
        <f>AF80*HLOOKUP(mod!$O$3,calc!$AQ$1:$AT$107,AA80+3,FALSE)*HLOOKUP(mod!$O$3,calc!$AQ$1:$AT$107,2,FALSE)</f>
        <v>0</v>
      </c>
      <c r="AJ80" s="61">
        <f>AG80*HLOOKUP(mod!$O$3,calc!$AU$1:$AX$107,$AA80+3,FALSE)*HLOOKUP(mod!$O$3,calc!$AU$1:$AX$107,2,FALSE)</f>
        <v>0</v>
      </c>
      <c r="AK80" s="61">
        <f>SUM(AI$3:AJ80)</f>
        <v>8502800</v>
      </c>
      <c r="AL80" s="62">
        <f t="shared" si="32"/>
        <v>0</v>
      </c>
      <c r="AM80" s="70">
        <f t="shared" si="25"/>
        <v>1</v>
      </c>
      <c r="AN80" s="71">
        <f>IF(SUM(Z$3:Z80)*Y$5=0,$Q$4,3)</f>
        <v>1.1499999999999999</v>
      </c>
      <c r="AO80" s="60">
        <v>77</v>
      </c>
      <c r="AP80" s="62">
        <f>SUM(AF$3:AG80)</f>
        <v>11800000</v>
      </c>
      <c r="AQ80" s="72">
        <v>1</v>
      </c>
      <c r="AR80" s="72">
        <v>1</v>
      </c>
      <c r="AS80" s="72">
        <v>1</v>
      </c>
      <c r="AT80" s="72">
        <v>1</v>
      </c>
      <c r="AU80" s="72">
        <v>1</v>
      </c>
      <c r="AV80" s="72">
        <v>1</v>
      </c>
      <c r="AW80" s="72">
        <v>1</v>
      </c>
      <c r="AX80" s="72">
        <v>1</v>
      </c>
      <c r="AZ80" s="60">
        <f>IF(BC80&lt;mod!$M$28,1,0)</f>
        <v>1</v>
      </c>
      <c r="BA80" s="60">
        <v>77</v>
      </c>
      <c r="BB80" s="62">
        <f t="shared" si="41"/>
        <v>136450.75947775319</v>
      </c>
      <c r="BC80" s="62">
        <f t="shared" si="42"/>
        <v>2.2424959265692797E-26</v>
      </c>
      <c r="BD80" s="62">
        <f>SUM(BC$3:BC80)</f>
        <v>959549.24052224937</v>
      </c>
      <c r="BE80" s="62">
        <f t="shared" si="47"/>
        <v>1.6598403512936302E-20</v>
      </c>
      <c r="BF80" s="62">
        <f t="shared" si="43"/>
        <v>200000</v>
      </c>
      <c r="BG80" s="62">
        <v>0</v>
      </c>
      <c r="BH80" s="62">
        <f t="shared" si="33"/>
        <v>200000</v>
      </c>
      <c r="BI80" s="61">
        <f>BF80*HLOOKUP(mod!$O$3,calc!$AQ$1:$AT$107,$AA80+3,FALSE)*HLOOKUP(mod!$O$3,calc!$AQ$1:$AT$107,2,FALSE)</f>
        <v>104000</v>
      </c>
      <c r="BJ80" s="61">
        <v>0</v>
      </c>
      <c r="BK80" s="61">
        <f>SUM(BI$3:BJ80)</f>
        <v>8008000</v>
      </c>
      <c r="BL80" s="62">
        <f t="shared" si="34"/>
        <v>32450.759477753192</v>
      </c>
      <c r="BM80" s="70">
        <f t="shared" si="35"/>
        <v>0.9963943600580274</v>
      </c>
      <c r="BN80" s="71">
        <f>IF(SUM(AZ$3:AZ80)*AY$5=0,$Q$4,3)</f>
        <v>1.1499999999999999</v>
      </c>
      <c r="BO80" s="60">
        <v>77</v>
      </c>
      <c r="BP80" s="62">
        <f>SUM(BF$3:BG80)</f>
        <v>15600000</v>
      </c>
    </row>
    <row r="81" spans="1:68" x14ac:dyDescent="0.3">
      <c r="A81" s="60">
        <v>78</v>
      </c>
      <c r="B81" s="62">
        <f t="shared" si="36"/>
        <v>6514813.3154309522</v>
      </c>
      <c r="C81" s="62">
        <f t="shared" si="37"/>
        <v>4.3765402082659595</v>
      </c>
      <c r="D81" s="62">
        <f>SUM(C$3:C81)</f>
        <v>2485191.0611092546</v>
      </c>
      <c r="E81" s="62">
        <f t="shared" si="45"/>
        <v>9.1137959008927307</v>
      </c>
      <c r="F81" s="61">
        <v>0</v>
      </c>
      <c r="G81" s="61">
        <v>0</v>
      </c>
      <c r="H81" s="61">
        <v>0</v>
      </c>
      <c r="I81" s="61">
        <v>0</v>
      </c>
      <c r="J81" s="61">
        <v>0</v>
      </c>
      <c r="K81" s="61">
        <v>0</v>
      </c>
      <c r="L81" s="62">
        <f t="shared" si="30"/>
        <v>6514808.938890744</v>
      </c>
      <c r="M81" s="70">
        <f t="shared" si="48"/>
        <v>0.27613234012325072</v>
      </c>
      <c r="N81" s="71">
        <f t="shared" si="31"/>
        <v>1.1499999999999999</v>
      </c>
      <c r="O81" s="60">
        <v>78</v>
      </c>
      <c r="Z81" s="60">
        <f>IF(AC81&gt;mod!$M$28,Z80,1)</f>
        <v>1</v>
      </c>
      <c r="AA81" s="60">
        <v>78</v>
      </c>
      <c r="AB81" s="62">
        <f t="shared" si="38"/>
        <v>0</v>
      </c>
      <c r="AC81" s="62">
        <f t="shared" si="39"/>
        <v>0</v>
      </c>
      <c r="AD81" s="62">
        <f>SUM(AC$3:AC81)</f>
        <v>921755.97772666358</v>
      </c>
      <c r="AE81" s="62">
        <f t="shared" si="46"/>
        <v>0</v>
      </c>
      <c r="AF81" s="62">
        <f t="shared" si="40"/>
        <v>0</v>
      </c>
      <c r="AG81" s="62">
        <f t="shared" si="44"/>
        <v>0</v>
      </c>
      <c r="AH81" s="62">
        <f t="shared" si="24"/>
        <v>0</v>
      </c>
      <c r="AI81" s="61">
        <f>AF81*HLOOKUP(mod!$O$3,calc!$AQ$1:$AT$107,AA81+3,FALSE)*HLOOKUP(mod!$O$3,calc!$AQ$1:$AT$107,2,FALSE)</f>
        <v>0</v>
      </c>
      <c r="AJ81" s="61">
        <f>AG81*HLOOKUP(mod!$O$3,calc!$AU$1:$AX$107,$AA81+3,FALSE)*HLOOKUP(mod!$O$3,calc!$AU$1:$AX$107,2,FALSE)</f>
        <v>0</v>
      </c>
      <c r="AK81" s="61">
        <f>SUM(AI$3:AJ81)</f>
        <v>8502800</v>
      </c>
      <c r="AL81" s="62">
        <f t="shared" si="32"/>
        <v>0</v>
      </c>
      <c r="AM81" s="70">
        <f t="shared" si="25"/>
        <v>1</v>
      </c>
      <c r="AN81" s="71">
        <f>IF(SUM(Z$3:Z81)*Y$5=0,$Q$4,3)</f>
        <v>1.1499999999999999</v>
      </c>
      <c r="AO81" s="60">
        <v>78</v>
      </c>
      <c r="AP81" s="62">
        <f>SUM(AF$3:AG81)</f>
        <v>11800000</v>
      </c>
      <c r="AQ81" s="72">
        <v>1</v>
      </c>
      <c r="AR81" s="72">
        <v>1</v>
      </c>
      <c r="AS81" s="72">
        <v>1</v>
      </c>
      <c r="AT81" s="72">
        <v>1</v>
      </c>
      <c r="AU81" s="72">
        <v>1</v>
      </c>
      <c r="AV81" s="72">
        <v>1</v>
      </c>
      <c r="AW81" s="72">
        <v>1</v>
      </c>
      <c r="AX81" s="72">
        <v>1</v>
      </c>
      <c r="AZ81" s="60">
        <f>IF(BC81&lt;mod!$M$28,1,0)</f>
        <v>1</v>
      </c>
      <c r="BA81" s="60">
        <v>78</v>
      </c>
      <c r="BB81" s="62">
        <f t="shared" si="41"/>
        <v>32450.759477753192</v>
      </c>
      <c r="BC81" s="62">
        <f t="shared" si="42"/>
        <v>9.2984778149313478E-29</v>
      </c>
      <c r="BD81" s="62">
        <f>SUM(BC$3:BC81)</f>
        <v>959549.24052224937</v>
      </c>
      <c r="BE81" s="62">
        <f t="shared" si="47"/>
        <v>9.5112240674651825E-22</v>
      </c>
      <c r="BF81" s="62">
        <f t="shared" si="43"/>
        <v>200000</v>
      </c>
      <c r="BG81" s="62">
        <v>0</v>
      </c>
      <c r="BH81" s="62">
        <f t="shared" si="33"/>
        <v>200000</v>
      </c>
      <c r="BI81" s="61">
        <f>BF81*HLOOKUP(mod!$O$3,calc!$AQ$1:$AT$107,$AA81+3,FALSE)*HLOOKUP(mod!$O$3,calc!$AQ$1:$AT$107,2,FALSE)</f>
        <v>104000</v>
      </c>
      <c r="BJ81" s="61">
        <v>0</v>
      </c>
      <c r="BK81" s="61">
        <f>SUM(BI$3:BJ81)</f>
        <v>8112000</v>
      </c>
      <c r="BL81" s="62">
        <f t="shared" si="34"/>
        <v>-71549.240522246808</v>
      </c>
      <c r="BM81" s="70">
        <f t="shared" si="35"/>
        <v>1.0079499156135829</v>
      </c>
      <c r="BN81" s="71">
        <f>IF(SUM(AZ$3:AZ81)*AY$5=0,$Q$4,3)</f>
        <v>1.1499999999999999</v>
      </c>
      <c r="BO81" s="60">
        <v>78</v>
      </c>
      <c r="BP81" s="62">
        <f>SUM(BF$3:BG81)</f>
        <v>15800000</v>
      </c>
    </row>
    <row r="82" spans="1:68" x14ac:dyDescent="0.3">
      <c r="A82" s="60">
        <v>79</v>
      </c>
      <c r="B82" s="62">
        <f t="shared" si="36"/>
        <v>6514808.938890744</v>
      </c>
      <c r="C82" s="62">
        <f t="shared" si="37"/>
        <v>3.643241306751078</v>
      </c>
      <c r="D82" s="62">
        <f>SUM(C$3:C82)</f>
        <v>2485194.7043505614</v>
      </c>
      <c r="E82" s="62">
        <f t="shared" si="45"/>
        <v>7.5867868371470326</v>
      </c>
      <c r="F82" s="61">
        <v>0</v>
      </c>
      <c r="G82" s="61">
        <v>0</v>
      </c>
      <c r="H82" s="61">
        <v>0</v>
      </c>
      <c r="I82" s="61">
        <v>0</v>
      </c>
      <c r="J82" s="61">
        <v>0</v>
      </c>
      <c r="K82" s="61">
        <v>0</v>
      </c>
      <c r="L82" s="62">
        <f t="shared" si="30"/>
        <v>6514805.2956494372</v>
      </c>
      <c r="M82" s="70">
        <f t="shared" si="48"/>
        <v>0.27613274492784035</v>
      </c>
      <c r="N82" s="71">
        <f t="shared" si="31"/>
        <v>1.1499999999999999</v>
      </c>
      <c r="O82" s="60">
        <v>79</v>
      </c>
      <c r="Z82" s="60">
        <f>IF(AC82&gt;mod!$M$28,Z81,1)</f>
        <v>1</v>
      </c>
      <c r="AA82" s="60">
        <v>79</v>
      </c>
      <c r="AB82" s="62">
        <f t="shared" si="38"/>
        <v>0</v>
      </c>
      <c r="AC82" s="62">
        <f t="shared" si="39"/>
        <v>0</v>
      </c>
      <c r="AD82" s="62">
        <f>SUM(AC$3:AC82)</f>
        <v>921755.97772666358</v>
      </c>
      <c r="AE82" s="62">
        <f t="shared" si="46"/>
        <v>0</v>
      </c>
      <c r="AF82" s="62">
        <f t="shared" si="40"/>
        <v>0</v>
      </c>
      <c r="AG82" s="62">
        <f t="shared" si="44"/>
        <v>0</v>
      </c>
      <c r="AH82" s="62">
        <f t="shared" si="24"/>
        <v>0</v>
      </c>
      <c r="AI82" s="61">
        <f>AF82*HLOOKUP(mod!$O$3,calc!$AQ$1:$AT$107,AA82+3,FALSE)*HLOOKUP(mod!$O$3,calc!$AQ$1:$AT$107,2,FALSE)</f>
        <v>0</v>
      </c>
      <c r="AJ82" s="61">
        <f>AG82*HLOOKUP(mod!$O$3,calc!$AU$1:$AX$107,$AA82+3,FALSE)*HLOOKUP(mod!$O$3,calc!$AU$1:$AX$107,2,FALSE)</f>
        <v>0</v>
      </c>
      <c r="AK82" s="61">
        <f>SUM(AI$3:AJ82)</f>
        <v>8502800</v>
      </c>
      <c r="AL82" s="62">
        <f t="shared" si="32"/>
        <v>0</v>
      </c>
      <c r="AM82" s="70">
        <f t="shared" si="25"/>
        <v>1</v>
      </c>
      <c r="AN82" s="71">
        <f>IF(SUM(Z$3:Z82)*Y$5=0,$Q$4,3)</f>
        <v>1.1499999999999999</v>
      </c>
      <c r="AO82" s="60">
        <v>79</v>
      </c>
      <c r="AP82" s="62">
        <f>SUM(AF$3:AG82)</f>
        <v>11800000</v>
      </c>
      <c r="AQ82" s="72">
        <v>1</v>
      </c>
      <c r="AR82" s="72">
        <v>1</v>
      </c>
      <c r="AS82" s="72">
        <v>1</v>
      </c>
      <c r="AT82" s="72">
        <v>1</v>
      </c>
      <c r="AU82" s="72">
        <v>1</v>
      </c>
      <c r="AV82" s="72">
        <v>1</v>
      </c>
      <c r="AW82" s="72">
        <v>1</v>
      </c>
      <c r="AX82" s="72">
        <v>1</v>
      </c>
      <c r="AZ82" s="60">
        <f>IF(BC82&lt;mod!$M$28,1,0)</f>
        <v>1</v>
      </c>
      <c r="BA82" s="60">
        <v>79</v>
      </c>
      <c r="BB82" s="62">
        <f t="shared" si="41"/>
        <v>0</v>
      </c>
      <c r="BC82" s="62">
        <f t="shared" si="42"/>
        <v>0</v>
      </c>
      <c r="BD82" s="62">
        <f>SUM(BC$3:BC82)</f>
        <v>959549.24052224937</v>
      </c>
      <c r="BE82" s="62">
        <f t="shared" si="47"/>
        <v>4.1861895629352078E-23</v>
      </c>
      <c r="BF82" s="62">
        <f t="shared" si="43"/>
        <v>0</v>
      </c>
      <c r="BG82" s="62">
        <v>0</v>
      </c>
      <c r="BH82" s="62">
        <f t="shared" si="33"/>
        <v>0</v>
      </c>
      <c r="BI82" s="61">
        <f>BF82*HLOOKUP(mod!$O$3,calc!$AQ$1:$AT$107,$AA82+3,FALSE)*HLOOKUP(mod!$O$3,calc!$AQ$1:$AT$107,2,FALSE)</f>
        <v>0</v>
      </c>
      <c r="BJ82" s="61">
        <v>0</v>
      </c>
      <c r="BK82" s="61">
        <f>SUM(BI$3:BJ82)</f>
        <v>8112000</v>
      </c>
      <c r="BL82" s="62">
        <f t="shared" si="34"/>
        <v>0</v>
      </c>
      <c r="BM82" s="70">
        <f t="shared" si="35"/>
        <v>1</v>
      </c>
      <c r="BN82" s="71">
        <f>IF(SUM(AZ$3:AZ82)*AY$5=0,$Q$4,3)</f>
        <v>1.1499999999999999</v>
      </c>
      <c r="BO82" s="60">
        <v>79</v>
      </c>
      <c r="BP82" s="62">
        <f>SUM(BF$3:BG82)</f>
        <v>15800000</v>
      </c>
    </row>
    <row r="83" spans="1:68" x14ac:dyDescent="0.3">
      <c r="A83" s="60">
        <v>80</v>
      </c>
      <c r="B83" s="62">
        <f t="shared" si="36"/>
        <v>6514805.2956494372</v>
      </c>
      <c r="C83" s="62">
        <f t="shared" si="37"/>
        <v>3.0328065469259227</v>
      </c>
      <c r="D83" s="62">
        <f>SUM(C$3:C83)</f>
        <v>2485197.7371571083</v>
      </c>
      <c r="E83" s="62">
        <f t="shared" si="45"/>
        <v>6.3156195407544828</v>
      </c>
      <c r="F83" s="61">
        <v>0</v>
      </c>
      <c r="G83" s="61">
        <v>0</v>
      </c>
      <c r="H83" s="61">
        <v>0</v>
      </c>
      <c r="I83" s="61">
        <v>0</v>
      </c>
      <c r="J83" s="61">
        <v>0</v>
      </c>
      <c r="K83" s="61">
        <v>0</v>
      </c>
      <c r="L83" s="62">
        <f t="shared" si="30"/>
        <v>6514802.2628428899</v>
      </c>
      <c r="M83" s="70">
        <f t="shared" si="48"/>
        <v>0.27613308190634556</v>
      </c>
      <c r="N83" s="71">
        <f t="shared" si="31"/>
        <v>1.1499999999999999</v>
      </c>
      <c r="O83" s="60">
        <v>80</v>
      </c>
      <c r="Z83" s="60">
        <f>IF(AC83&gt;mod!$M$28,Z82,1)</f>
        <v>1</v>
      </c>
      <c r="AA83" s="60">
        <v>80</v>
      </c>
      <c r="AB83" s="62">
        <f t="shared" si="38"/>
        <v>0</v>
      </c>
      <c r="AC83" s="62">
        <f t="shared" si="39"/>
        <v>0</v>
      </c>
      <c r="AD83" s="62">
        <f>SUM(AC$3:AC83)</f>
        <v>921755.97772666358</v>
      </c>
      <c r="AE83" s="62">
        <f t="shared" si="46"/>
        <v>0</v>
      </c>
      <c r="AF83" s="62">
        <f t="shared" si="40"/>
        <v>0</v>
      </c>
      <c r="AG83" s="62">
        <f t="shared" si="44"/>
        <v>0</v>
      </c>
      <c r="AH83" s="62">
        <f t="shared" si="24"/>
        <v>0</v>
      </c>
      <c r="AI83" s="61">
        <f>AF83*HLOOKUP(mod!$O$3,calc!$AQ$1:$AT$107,AA83+3,FALSE)*HLOOKUP(mod!$O$3,calc!$AQ$1:$AT$107,2,FALSE)</f>
        <v>0</v>
      </c>
      <c r="AJ83" s="61">
        <f>AG83*HLOOKUP(mod!$O$3,calc!$AU$1:$AX$107,$AA83+3,FALSE)*HLOOKUP(mod!$O$3,calc!$AU$1:$AX$107,2,FALSE)</f>
        <v>0</v>
      </c>
      <c r="AK83" s="61">
        <f>SUM(AI$3:AJ83)</f>
        <v>8502800</v>
      </c>
      <c r="AL83" s="62">
        <f t="shared" si="32"/>
        <v>0</v>
      </c>
      <c r="AM83" s="70">
        <f t="shared" si="25"/>
        <v>1</v>
      </c>
      <c r="AN83" s="71">
        <f>IF(SUM(Z$3:Z83)*Y$5=0,$Q$4,3)</f>
        <v>1.1499999999999999</v>
      </c>
      <c r="AO83" s="60">
        <v>80</v>
      </c>
      <c r="AP83" s="62">
        <f>SUM(AF$3:AG83)</f>
        <v>11800000</v>
      </c>
      <c r="AQ83" s="72">
        <v>1</v>
      </c>
      <c r="AR83" s="72">
        <v>1</v>
      </c>
      <c r="AS83" s="72">
        <v>1</v>
      </c>
      <c r="AT83" s="72">
        <v>1</v>
      </c>
      <c r="AU83" s="72">
        <v>1</v>
      </c>
      <c r="AV83" s="72">
        <v>1</v>
      </c>
      <c r="AW83" s="72">
        <v>1</v>
      </c>
      <c r="AX83" s="72">
        <v>1</v>
      </c>
      <c r="AZ83" s="60">
        <f>IF(BC83&lt;mod!$M$28,1,0)</f>
        <v>1</v>
      </c>
      <c r="BA83" s="60">
        <v>80</v>
      </c>
      <c r="BB83" s="62">
        <f t="shared" si="41"/>
        <v>0</v>
      </c>
      <c r="BC83" s="62">
        <f t="shared" si="42"/>
        <v>0</v>
      </c>
      <c r="BD83" s="62">
        <f>SUM(BC$3:BC83)</f>
        <v>959549.24052224937</v>
      </c>
      <c r="BE83" s="62">
        <f t="shared" si="47"/>
        <v>1.2861759207605073E-24</v>
      </c>
      <c r="BF83" s="62">
        <f t="shared" si="43"/>
        <v>0</v>
      </c>
      <c r="BG83" s="62">
        <v>0</v>
      </c>
      <c r="BH83" s="62">
        <f t="shared" si="33"/>
        <v>0</v>
      </c>
      <c r="BI83" s="61">
        <f>BF83*HLOOKUP(mod!$O$3,calc!$AQ$1:$AT$107,$AA83+3,FALSE)*HLOOKUP(mod!$O$3,calc!$AQ$1:$AT$107,2,FALSE)</f>
        <v>0</v>
      </c>
      <c r="BJ83" s="61">
        <v>0</v>
      </c>
      <c r="BK83" s="61">
        <f>SUM(BI$3:BJ83)</f>
        <v>8112000</v>
      </c>
      <c r="BL83" s="62">
        <f t="shared" si="34"/>
        <v>0</v>
      </c>
      <c r="BM83" s="70">
        <f t="shared" si="35"/>
        <v>1</v>
      </c>
      <c r="BN83" s="71">
        <f>IF(SUM(AZ$3:AZ83)*AY$5=0,$Q$4,3)</f>
        <v>1.1499999999999999</v>
      </c>
      <c r="BO83" s="60">
        <v>80</v>
      </c>
      <c r="BP83" s="62">
        <f>SUM(BF$3:BG83)</f>
        <v>15800000</v>
      </c>
    </row>
    <row r="84" spans="1:68" x14ac:dyDescent="0.3">
      <c r="A84" s="60">
        <v>81</v>
      </c>
      <c r="B84" s="62">
        <f t="shared" si="36"/>
        <v>6514802.2628428899</v>
      </c>
      <c r="C84" s="62">
        <f t="shared" si="37"/>
        <v>2.5246505775421544</v>
      </c>
      <c r="D84" s="62">
        <f>SUM(C$3:C84)</f>
        <v>2485200.2618076857</v>
      </c>
      <c r="E84" s="62">
        <f t="shared" si="45"/>
        <v>5.2574314228584251</v>
      </c>
      <c r="F84" s="61">
        <v>0</v>
      </c>
      <c r="G84" s="61">
        <v>0</v>
      </c>
      <c r="H84" s="61">
        <v>0</v>
      </c>
      <c r="I84" s="61">
        <v>0</v>
      </c>
      <c r="J84" s="61">
        <v>0</v>
      </c>
      <c r="K84" s="61">
        <v>0</v>
      </c>
      <c r="L84" s="62">
        <f t="shared" si="30"/>
        <v>6514799.7381923124</v>
      </c>
      <c r="M84" s="70">
        <f t="shared" si="48"/>
        <v>0.2761333624230764</v>
      </c>
      <c r="N84" s="71">
        <f t="shared" si="31"/>
        <v>1.1499999999999999</v>
      </c>
      <c r="O84" s="60">
        <v>81</v>
      </c>
      <c r="Z84" s="60">
        <f>IF(AC84&gt;mod!$M$28,Z83,1)</f>
        <v>1</v>
      </c>
      <c r="AA84" s="60">
        <v>81</v>
      </c>
      <c r="AB84" s="62">
        <f t="shared" si="38"/>
        <v>0</v>
      </c>
      <c r="AC84" s="62">
        <f t="shared" si="39"/>
        <v>0</v>
      </c>
      <c r="AD84" s="62">
        <f>SUM(AC$3:AC84)</f>
        <v>921755.97772666358</v>
      </c>
      <c r="AE84" s="62">
        <f t="shared" si="46"/>
        <v>0</v>
      </c>
      <c r="AF84" s="62">
        <f t="shared" si="40"/>
        <v>0</v>
      </c>
      <c r="AG84" s="62">
        <f t="shared" si="44"/>
        <v>0</v>
      </c>
      <c r="AH84" s="62">
        <f t="shared" ref="AH84:AH107" si="49">AF84+AG84</f>
        <v>0</v>
      </c>
      <c r="AI84" s="61">
        <f>AF84*HLOOKUP(mod!$O$3,calc!$AQ$1:$AT$107,AA84+3,FALSE)*HLOOKUP(mod!$O$3,calc!$AQ$1:$AT$107,2,FALSE)</f>
        <v>0</v>
      </c>
      <c r="AJ84" s="61">
        <f>AG84*HLOOKUP(mod!$O$3,calc!$AU$1:$AX$107,$AA84+3,FALSE)*HLOOKUP(mod!$O$3,calc!$AU$1:$AX$107,2,FALSE)</f>
        <v>0</v>
      </c>
      <c r="AK84" s="61">
        <f>SUM(AI$3:AJ84)</f>
        <v>8502800</v>
      </c>
      <c r="AL84" s="62">
        <f t="shared" si="32"/>
        <v>0</v>
      </c>
      <c r="AM84" s="70">
        <f t="shared" ref="AM84:AM107" si="50">1-AL84/$B$3</f>
        <v>1</v>
      </c>
      <c r="AN84" s="71">
        <f>IF(SUM(Z$3:Z84)*Y$5=0,$Q$4,3)</f>
        <v>1.1499999999999999</v>
      </c>
      <c r="AO84" s="60">
        <v>81</v>
      </c>
      <c r="AP84" s="62">
        <f>SUM(AF$3:AG84)</f>
        <v>11800000</v>
      </c>
      <c r="AQ84" s="72">
        <v>1</v>
      </c>
      <c r="AR84" s="72">
        <v>1</v>
      </c>
      <c r="AS84" s="72">
        <v>1</v>
      </c>
      <c r="AT84" s="72">
        <v>1</v>
      </c>
      <c r="AU84" s="72">
        <v>1</v>
      </c>
      <c r="AV84" s="72">
        <v>1</v>
      </c>
      <c r="AW84" s="72">
        <v>1</v>
      </c>
      <c r="AX84" s="72">
        <v>1</v>
      </c>
      <c r="AZ84" s="60">
        <f>IF(BC84&lt;mod!$M$28,1,0)</f>
        <v>1</v>
      </c>
      <c r="BA84" s="60">
        <v>81</v>
      </c>
      <c r="BB84" s="62">
        <f t="shared" si="41"/>
        <v>0</v>
      </c>
      <c r="BC84" s="62">
        <f t="shared" si="42"/>
        <v>0</v>
      </c>
      <c r="BD84" s="62">
        <f>SUM(BC$3:BC84)</f>
        <v>959549.24052224937</v>
      </c>
      <c r="BE84" s="62">
        <f t="shared" si="47"/>
        <v>2.2424959265692797E-26</v>
      </c>
      <c r="BF84" s="62">
        <f t="shared" si="43"/>
        <v>0</v>
      </c>
      <c r="BG84" s="62">
        <v>0</v>
      </c>
      <c r="BH84" s="62">
        <f t="shared" si="33"/>
        <v>0</v>
      </c>
      <c r="BI84" s="61">
        <f>BF84*HLOOKUP(mod!$O$3,calc!$AQ$1:$AT$107,$AA84+3,FALSE)*HLOOKUP(mod!$O$3,calc!$AQ$1:$AT$107,2,FALSE)</f>
        <v>0</v>
      </c>
      <c r="BJ84" s="61">
        <v>0</v>
      </c>
      <c r="BK84" s="61">
        <f>SUM(BI$3:BJ84)</f>
        <v>8112000</v>
      </c>
      <c r="BL84" s="62">
        <f t="shared" si="34"/>
        <v>0</v>
      </c>
      <c r="BM84" s="70">
        <f t="shared" si="35"/>
        <v>1</v>
      </c>
      <c r="BN84" s="71">
        <f>IF(SUM(AZ$3:AZ84)*AY$5=0,$Q$4,3)</f>
        <v>1.1499999999999999</v>
      </c>
      <c r="BO84" s="60">
        <v>81</v>
      </c>
      <c r="BP84" s="62">
        <f>SUM(BF$3:BG84)</f>
        <v>15800000</v>
      </c>
    </row>
    <row r="85" spans="1:68" x14ac:dyDescent="0.3">
      <c r="A85" s="60">
        <v>82</v>
      </c>
      <c r="B85" s="62">
        <f t="shared" si="36"/>
        <v>6514799.7381923124</v>
      </c>
      <c r="C85" s="62">
        <f t="shared" si="37"/>
        <v>2.101636873315389</v>
      </c>
      <c r="D85" s="62">
        <f>SUM(C$3:C85)</f>
        <v>2485202.3634445588</v>
      </c>
      <c r="E85" s="62">
        <f t="shared" si="45"/>
        <v>4.3765402082659595</v>
      </c>
      <c r="F85" s="61">
        <v>0</v>
      </c>
      <c r="G85" s="61">
        <v>0</v>
      </c>
      <c r="H85" s="61">
        <v>0</v>
      </c>
      <c r="I85" s="61">
        <v>0</v>
      </c>
      <c r="J85" s="61">
        <v>0</v>
      </c>
      <c r="K85" s="61">
        <v>0</v>
      </c>
      <c r="L85" s="62">
        <f t="shared" si="30"/>
        <v>6514797.6365554389</v>
      </c>
      <c r="M85" s="70">
        <f t="shared" si="48"/>
        <v>0.27613359593828457</v>
      </c>
      <c r="N85" s="71">
        <f t="shared" si="31"/>
        <v>1.1499999999999999</v>
      </c>
      <c r="O85" s="60">
        <v>82</v>
      </c>
      <c r="Z85" s="60">
        <f>IF(AC85&gt;mod!$M$28,Z84,1)</f>
        <v>1</v>
      </c>
      <c r="AA85" s="60">
        <v>82</v>
      </c>
      <c r="AB85" s="62">
        <f t="shared" si="38"/>
        <v>0</v>
      </c>
      <c r="AC85" s="62">
        <f t="shared" si="39"/>
        <v>0</v>
      </c>
      <c r="AD85" s="62">
        <f>SUM(AC$3:AC85)</f>
        <v>921755.97772666358</v>
      </c>
      <c r="AE85" s="62">
        <f t="shared" si="46"/>
        <v>0</v>
      </c>
      <c r="AF85" s="62">
        <f t="shared" si="40"/>
        <v>0</v>
      </c>
      <c r="AG85" s="62">
        <f t="shared" si="44"/>
        <v>0</v>
      </c>
      <c r="AH85" s="62">
        <f t="shared" si="49"/>
        <v>0</v>
      </c>
      <c r="AI85" s="61">
        <f>AF85*HLOOKUP(mod!$O$3,calc!$AQ$1:$AT$107,AA85+3,FALSE)*HLOOKUP(mod!$O$3,calc!$AQ$1:$AT$107,2,FALSE)</f>
        <v>0</v>
      </c>
      <c r="AJ85" s="61">
        <f>AG85*HLOOKUP(mod!$O$3,calc!$AU$1:$AX$107,$AA85+3,FALSE)*HLOOKUP(mod!$O$3,calc!$AU$1:$AX$107,2,FALSE)</f>
        <v>0</v>
      </c>
      <c r="AK85" s="61">
        <f>SUM(AI$3:AJ85)</f>
        <v>8502800</v>
      </c>
      <c r="AL85" s="62">
        <f t="shared" si="32"/>
        <v>0</v>
      </c>
      <c r="AM85" s="70">
        <f t="shared" si="50"/>
        <v>1</v>
      </c>
      <c r="AN85" s="71">
        <f>IF(SUM(Z$3:Z85)*Y$5=0,$Q$4,3)</f>
        <v>1.1499999999999999</v>
      </c>
      <c r="AO85" s="60">
        <v>82</v>
      </c>
      <c r="AP85" s="62">
        <f>SUM(AF$3:AG85)</f>
        <v>11800000</v>
      </c>
      <c r="AQ85" s="72">
        <v>1</v>
      </c>
      <c r="AR85" s="72">
        <v>1</v>
      </c>
      <c r="AS85" s="72">
        <v>1</v>
      </c>
      <c r="AT85" s="72">
        <v>1</v>
      </c>
      <c r="AU85" s="72">
        <v>1</v>
      </c>
      <c r="AV85" s="72">
        <v>1</v>
      </c>
      <c r="AW85" s="72">
        <v>1</v>
      </c>
      <c r="AX85" s="72">
        <v>1</v>
      </c>
      <c r="AZ85" s="60">
        <f>IF(BC85&lt;mod!$M$28,1,0)</f>
        <v>1</v>
      </c>
      <c r="BA85" s="60">
        <v>82</v>
      </c>
      <c r="BB85" s="62">
        <f t="shared" si="41"/>
        <v>0</v>
      </c>
      <c r="BC85" s="62">
        <f t="shared" si="42"/>
        <v>0</v>
      </c>
      <c r="BD85" s="62">
        <f>SUM(BC$3:BC85)</f>
        <v>959549.24052224937</v>
      </c>
      <c r="BE85" s="62">
        <f t="shared" si="47"/>
        <v>9.2984778149313478E-29</v>
      </c>
      <c r="BF85" s="62">
        <f t="shared" si="43"/>
        <v>0</v>
      </c>
      <c r="BG85" s="62">
        <v>0</v>
      </c>
      <c r="BH85" s="62">
        <f t="shared" si="33"/>
        <v>0</v>
      </c>
      <c r="BI85" s="61">
        <f>BF85*HLOOKUP(mod!$O$3,calc!$AQ$1:$AT$107,$AA85+3,FALSE)*HLOOKUP(mod!$O$3,calc!$AQ$1:$AT$107,2,FALSE)</f>
        <v>0</v>
      </c>
      <c r="BJ85" s="61">
        <v>0</v>
      </c>
      <c r="BK85" s="61">
        <f>SUM(BI$3:BJ85)</f>
        <v>8112000</v>
      </c>
      <c r="BL85" s="62">
        <f t="shared" si="34"/>
        <v>0</v>
      </c>
      <c r="BM85" s="70">
        <f t="shared" si="35"/>
        <v>1</v>
      </c>
      <c r="BN85" s="71">
        <f>IF(SUM(AZ$3:AZ85)*AY$5=0,$Q$4,3)</f>
        <v>1.1499999999999999</v>
      </c>
      <c r="BO85" s="60">
        <v>82</v>
      </c>
      <c r="BP85" s="62">
        <f>SUM(BF$3:BG85)</f>
        <v>15800000</v>
      </c>
    </row>
    <row r="86" spans="1:68" x14ac:dyDescent="0.3">
      <c r="A86" s="60">
        <v>83</v>
      </c>
      <c r="B86" s="62">
        <f t="shared" si="36"/>
        <v>6514797.6365554389</v>
      </c>
      <c r="C86" s="62">
        <f t="shared" si="37"/>
        <v>1.7494999750498652</v>
      </c>
      <c r="D86" s="62">
        <f>SUM(C$3:C86)</f>
        <v>2485204.112944534</v>
      </c>
      <c r="E86" s="62">
        <f t="shared" si="45"/>
        <v>3.643241306751078</v>
      </c>
      <c r="F86" s="61">
        <v>0</v>
      </c>
      <c r="G86" s="61">
        <v>0</v>
      </c>
      <c r="H86" s="61">
        <v>0</v>
      </c>
      <c r="I86" s="61">
        <v>0</v>
      </c>
      <c r="J86" s="61">
        <v>0</v>
      </c>
      <c r="K86" s="61">
        <v>0</v>
      </c>
      <c r="L86" s="62">
        <f t="shared" si="30"/>
        <v>6514795.8870554641</v>
      </c>
      <c r="M86" s="70">
        <f t="shared" si="48"/>
        <v>0.27613379032717067</v>
      </c>
      <c r="N86" s="71">
        <f t="shared" si="31"/>
        <v>1.1499999999999999</v>
      </c>
      <c r="O86" s="60">
        <v>83</v>
      </c>
      <c r="Z86" s="60">
        <f>IF(AC86&gt;mod!$M$28,Z85,1)</f>
        <v>1</v>
      </c>
      <c r="AA86" s="60">
        <v>83</v>
      </c>
      <c r="AB86" s="62">
        <f t="shared" si="38"/>
        <v>0</v>
      </c>
      <c r="AC86" s="62">
        <f t="shared" si="39"/>
        <v>0</v>
      </c>
      <c r="AD86" s="62">
        <f>SUM(AC$3:AC86)</f>
        <v>921755.97772666358</v>
      </c>
      <c r="AE86" s="62">
        <f t="shared" si="46"/>
        <v>0</v>
      </c>
      <c r="AF86" s="62">
        <f t="shared" si="40"/>
        <v>0</v>
      </c>
      <c r="AG86" s="62">
        <f t="shared" si="44"/>
        <v>0</v>
      </c>
      <c r="AH86" s="62">
        <f t="shared" si="49"/>
        <v>0</v>
      </c>
      <c r="AI86" s="61">
        <f>AF86*HLOOKUP(mod!$O$3,calc!$AQ$1:$AT$107,AA86+3,FALSE)*HLOOKUP(mod!$O$3,calc!$AQ$1:$AT$107,2,FALSE)</f>
        <v>0</v>
      </c>
      <c r="AJ86" s="61">
        <f>AG86*HLOOKUP(mod!$O$3,calc!$AU$1:$AX$107,$AA86+3,FALSE)*HLOOKUP(mod!$O$3,calc!$AU$1:$AX$107,2,FALSE)</f>
        <v>0</v>
      </c>
      <c r="AK86" s="61">
        <f>SUM(AI$3:AJ86)</f>
        <v>8502800</v>
      </c>
      <c r="AL86" s="62">
        <f t="shared" si="32"/>
        <v>0</v>
      </c>
      <c r="AM86" s="70">
        <f t="shared" si="50"/>
        <v>1</v>
      </c>
      <c r="AN86" s="71">
        <f>IF(SUM(Z$3:Z86)*Y$5=0,$Q$4,3)</f>
        <v>1.1499999999999999</v>
      </c>
      <c r="AO86" s="60">
        <v>83</v>
      </c>
      <c r="AP86" s="62">
        <f>SUM(AF$3:AG86)</f>
        <v>11800000</v>
      </c>
      <c r="AQ86" s="72">
        <v>1</v>
      </c>
      <c r="AR86" s="72">
        <v>1</v>
      </c>
      <c r="AS86" s="72">
        <v>1</v>
      </c>
      <c r="AT86" s="72">
        <v>1</v>
      </c>
      <c r="AU86" s="72">
        <v>1</v>
      </c>
      <c r="AV86" s="72">
        <v>1</v>
      </c>
      <c r="AW86" s="72">
        <v>1</v>
      </c>
      <c r="AX86" s="72">
        <v>1</v>
      </c>
      <c r="AZ86" s="60">
        <f>IF(BC86&lt;mod!$M$28,1,0)</f>
        <v>1</v>
      </c>
      <c r="BA86" s="60">
        <v>83</v>
      </c>
      <c r="BB86" s="62">
        <f t="shared" si="41"/>
        <v>0</v>
      </c>
      <c r="BC86" s="62">
        <f t="shared" si="42"/>
        <v>0</v>
      </c>
      <c r="BD86" s="62">
        <f>SUM(BC$3:BC86)</f>
        <v>959549.24052224937</v>
      </c>
      <c r="BE86" s="62">
        <f t="shared" si="47"/>
        <v>0</v>
      </c>
      <c r="BF86" s="62">
        <f t="shared" si="43"/>
        <v>0</v>
      </c>
      <c r="BG86" s="62">
        <v>0</v>
      </c>
      <c r="BH86" s="62">
        <f t="shared" si="33"/>
        <v>0</v>
      </c>
      <c r="BI86" s="61">
        <f>BF86*HLOOKUP(mod!$O$3,calc!$AQ$1:$AT$107,$AA86+3,FALSE)*HLOOKUP(mod!$O$3,calc!$AQ$1:$AT$107,2,FALSE)</f>
        <v>0</v>
      </c>
      <c r="BJ86" s="61">
        <v>0</v>
      </c>
      <c r="BK86" s="61">
        <f>SUM(BI$3:BJ86)</f>
        <v>8112000</v>
      </c>
      <c r="BL86" s="62">
        <f t="shared" si="34"/>
        <v>0</v>
      </c>
      <c r="BM86" s="70">
        <f t="shared" si="35"/>
        <v>1</v>
      </c>
      <c r="BN86" s="71">
        <f>IF(SUM(AZ$3:AZ86)*AY$5=0,$Q$4,3)</f>
        <v>1.1499999999999999</v>
      </c>
      <c r="BO86" s="60">
        <v>83</v>
      </c>
      <c r="BP86" s="62">
        <f>SUM(BF$3:BG86)</f>
        <v>15800000</v>
      </c>
    </row>
    <row r="87" spans="1:68" x14ac:dyDescent="0.3">
      <c r="A87" s="60">
        <v>84</v>
      </c>
      <c r="B87" s="62">
        <f t="shared" si="36"/>
        <v>6514795.8870554641</v>
      </c>
      <c r="C87" s="62">
        <f t="shared" si="37"/>
        <v>1.4563645031263637</v>
      </c>
      <c r="D87" s="62">
        <f>SUM(C$3:C87)</f>
        <v>2485205.5693090372</v>
      </c>
      <c r="E87" s="62">
        <f t="shared" si="45"/>
        <v>3.0328065469259227</v>
      </c>
      <c r="F87" s="61">
        <v>0</v>
      </c>
      <c r="G87" s="61">
        <v>0</v>
      </c>
      <c r="H87" s="61">
        <v>0</v>
      </c>
      <c r="I87" s="61">
        <v>0</v>
      </c>
      <c r="J87" s="61">
        <v>0</v>
      </c>
      <c r="K87" s="61">
        <v>0</v>
      </c>
      <c r="L87" s="62">
        <f t="shared" si="30"/>
        <v>6514794.430690961</v>
      </c>
      <c r="M87" s="70">
        <f t="shared" si="48"/>
        <v>0.27613395214544878</v>
      </c>
      <c r="N87" s="71">
        <f t="shared" si="31"/>
        <v>1.1499999999999999</v>
      </c>
      <c r="O87" s="60">
        <v>84</v>
      </c>
      <c r="Z87" s="60">
        <f>IF(AC87&gt;mod!$M$28,Z86,1)</f>
        <v>1</v>
      </c>
      <c r="AA87" s="60">
        <v>84</v>
      </c>
      <c r="AB87" s="62">
        <f t="shared" si="38"/>
        <v>0</v>
      </c>
      <c r="AC87" s="62">
        <f t="shared" si="39"/>
        <v>0</v>
      </c>
      <c r="AD87" s="62">
        <f>SUM(AC$3:AC87)</f>
        <v>921755.97772666358</v>
      </c>
      <c r="AE87" s="62">
        <f t="shared" si="46"/>
        <v>0</v>
      </c>
      <c r="AF87" s="62">
        <f t="shared" si="40"/>
        <v>0</v>
      </c>
      <c r="AG87" s="62">
        <f t="shared" si="44"/>
        <v>0</v>
      </c>
      <c r="AH87" s="62">
        <f t="shared" si="49"/>
        <v>0</v>
      </c>
      <c r="AI87" s="61">
        <f>AF87*HLOOKUP(mod!$O$3,calc!$AQ$1:$AT$107,AA87+3,FALSE)*HLOOKUP(mod!$O$3,calc!$AQ$1:$AT$107,2,FALSE)</f>
        <v>0</v>
      </c>
      <c r="AJ87" s="61">
        <f>AG87*HLOOKUP(mod!$O$3,calc!$AU$1:$AX$107,$AA87+3,FALSE)*HLOOKUP(mod!$O$3,calc!$AU$1:$AX$107,2,FALSE)</f>
        <v>0</v>
      </c>
      <c r="AK87" s="61">
        <f>SUM(AI$3:AJ87)</f>
        <v>8502800</v>
      </c>
      <c r="AL87" s="62">
        <f t="shared" si="32"/>
        <v>0</v>
      </c>
      <c r="AM87" s="70">
        <f t="shared" si="50"/>
        <v>1</v>
      </c>
      <c r="AN87" s="71">
        <f>IF(SUM(Z$3:Z87)*Y$5=0,$Q$4,3)</f>
        <v>1.1499999999999999</v>
      </c>
      <c r="AO87" s="60">
        <v>84</v>
      </c>
      <c r="AP87" s="62">
        <f>SUM(AF$3:AG87)</f>
        <v>11800000</v>
      </c>
      <c r="AQ87" s="72">
        <v>1</v>
      </c>
      <c r="AR87" s="72">
        <v>1</v>
      </c>
      <c r="AS87" s="72">
        <v>1</v>
      </c>
      <c r="AT87" s="72">
        <v>1</v>
      </c>
      <c r="AU87" s="72">
        <v>1</v>
      </c>
      <c r="AV87" s="72">
        <v>1</v>
      </c>
      <c r="AW87" s="72">
        <v>1</v>
      </c>
      <c r="AX87" s="72">
        <v>1</v>
      </c>
      <c r="AZ87" s="60">
        <f>IF(BC87&lt;mod!$M$28,1,0)</f>
        <v>1</v>
      </c>
      <c r="BA87" s="60">
        <v>84</v>
      </c>
      <c r="BB87" s="62">
        <f t="shared" si="41"/>
        <v>0</v>
      </c>
      <c r="BC87" s="62">
        <f t="shared" si="42"/>
        <v>0</v>
      </c>
      <c r="BD87" s="62">
        <f>SUM(BC$3:BC87)</f>
        <v>959549.24052224937</v>
      </c>
      <c r="BE87" s="62">
        <f t="shared" si="47"/>
        <v>0</v>
      </c>
      <c r="BF87" s="62">
        <f t="shared" si="43"/>
        <v>0</v>
      </c>
      <c r="BG87" s="62">
        <v>0</v>
      </c>
      <c r="BH87" s="62">
        <f t="shared" si="33"/>
        <v>0</v>
      </c>
      <c r="BI87" s="61">
        <f>BF87*HLOOKUP(mod!$O$3,calc!$AQ$1:$AT$107,$AA87+3,FALSE)*HLOOKUP(mod!$O$3,calc!$AQ$1:$AT$107,2,FALSE)</f>
        <v>0</v>
      </c>
      <c r="BJ87" s="61">
        <v>0</v>
      </c>
      <c r="BK87" s="61">
        <f>SUM(BI$3:BJ87)</f>
        <v>8112000</v>
      </c>
      <c r="BL87" s="62">
        <f t="shared" si="34"/>
        <v>0</v>
      </c>
      <c r="BM87" s="70">
        <f t="shared" si="35"/>
        <v>1</v>
      </c>
      <c r="BN87" s="71">
        <f>IF(SUM(AZ$3:AZ87)*AY$5=0,$Q$4,3)</f>
        <v>1.1499999999999999</v>
      </c>
      <c r="BO87" s="60">
        <v>84</v>
      </c>
      <c r="BP87" s="62">
        <f>SUM(BF$3:BG87)</f>
        <v>15800000</v>
      </c>
    </row>
    <row r="88" spans="1:68" x14ac:dyDescent="0.3">
      <c r="A88" s="60">
        <v>85</v>
      </c>
      <c r="B88" s="62">
        <f t="shared" si="36"/>
        <v>6514794.430690961</v>
      </c>
      <c r="C88" s="62">
        <f t="shared" si="37"/>
        <v>1.2123447396807987</v>
      </c>
      <c r="D88" s="62">
        <f>SUM(C$3:C88)</f>
        <v>2485206.7816537768</v>
      </c>
      <c r="E88" s="62">
        <f t="shared" si="45"/>
        <v>2.5246505775421544</v>
      </c>
      <c r="F88" s="61">
        <v>0</v>
      </c>
      <c r="G88" s="61">
        <v>0</v>
      </c>
      <c r="H88" s="61">
        <v>0</v>
      </c>
      <c r="I88" s="61">
        <v>0</v>
      </c>
      <c r="J88" s="61">
        <v>0</v>
      </c>
      <c r="K88" s="61">
        <v>0</v>
      </c>
      <c r="L88" s="62">
        <f t="shared" si="30"/>
        <v>6514793.2183462214</v>
      </c>
      <c r="M88" s="70">
        <f t="shared" si="48"/>
        <v>0.27613408685041985</v>
      </c>
      <c r="N88" s="71">
        <f t="shared" si="31"/>
        <v>1.1499999999999999</v>
      </c>
      <c r="O88" s="60">
        <v>85</v>
      </c>
      <c r="Z88" s="60">
        <f>IF(AC88&gt;mod!$M$28,Z87,1)</f>
        <v>1</v>
      </c>
      <c r="AA88" s="60">
        <v>85</v>
      </c>
      <c r="AB88" s="62">
        <f t="shared" si="38"/>
        <v>0</v>
      </c>
      <c r="AC88" s="62">
        <f t="shared" si="39"/>
        <v>0</v>
      </c>
      <c r="AD88" s="62">
        <f>SUM(AC$3:AC88)</f>
        <v>921755.97772666358</v>
      </c>
      <c r="AE88" s="62">
        <f t="shared" si="46"/>
        <v>0</v>
      </c>
      <c r="AF88" s="62">
        <f t="shared" si="40"/>
        <v>0</v>
      </c>
      <c r="AG88" s="62">
        <f t="shared" si="44"/>
        <v>0</v>
      </c>
      <c r="AH88" s="62">
        <f t="shared" si="49"/>
        <v>0</v>
      </c>
      <c r="AI88" s="61">
        <f>AF88*HLOOKUP(mod!$O$3,calc!$AQ$1:$AT$107,AA88+3,FALSE)*HLOOKUP(mod!$O$3,calc!$AQ$1:$AT$107,2,FALSE)</f>
        <v>0</v>
      </c>
      <c r="AJ88" s="61">
        <f>AG88*HLOOKUP(mod!$O$3,calc!$AU$1:$AX$107,$AA88+3,FALSE)*HLOOKUP(mod!$O$3,calc!$AU$1:$AX$107,2,FALSE)</f>
        <v>0</v>
      </c>
      <c r="AK88" s="61">
        <f>SUM(AI$3:AJ88)</f>
        <v>8502800</v>
      </c>
      <c r="AL88" s="62">
        <f t="shared" si="32"/>
        <v>0</v>
      </c>
      <c r="AM88" s="70">
        <f t="shared" si="50"/>
        <v>1</v>
      </c>
      <c r="AN88" s="71">
        <f>IF(SUM(Z$3:Z88)*Y$5=0,$Q$4,3)</f>
        <v>1.1499999999999999</v>
      </c>
      <c r="AO88" s="60">
        <v>85</v>
      </c>
      <c r="AP88" s="62">
        <f>SUM(AF$3:AG88)</f>
        <v>11800000</v>
      </c>
      <c r="AQ88" s="72">
        <v>1</v>
      </c>
      <c r="AR88" s="72">
        <v>1</v>
      </c>
      <c r="AS88" s="72">
        <v>1</v>
      </c>
      <c r="AT88" s="72">
        <v>1</v>
      </c>
      <c r="AU88" s="72">
        <v>1</v>
      </c>
      <c r="AV88" s="72">
        <v>1</v>
      </c>
      <c r="AW88" s="72">
        <v>1</v>
      </c>
      <c r="AX88" s="72">
        <v>1</v>
      </c>
      <c r="AZ88" s="60">
        <f>IF(BC88&lt;mod!$M$28,1,0)</f>
        <v>1</v>
      </c>
      <c r="BA88" s="60">
        <v>85</v>
      </c>
      <c r="BB88" s="62">
        <f t="shared" si="41"/>
        <v>0</v>
      </c>
      <c r="BC88" s="62">
        <f t="shared" si="42"/>
        <v>0</v>
      </c>
      <c r="BD88" s="62">
        <f>SUM(BC$3:BC88)</f>
        <v>959549.24052224937</v>
      </c>
      <c r="BE88" s="62">
        <f t="shared" si="47"/>
        <v>0</v>
      </c>
      <c r="BF88" s="62">
        <f t="shared" si="43"/>
        <v>0</v>
      </c>
      <c r="BG88" s="62">
        <v>0</v>
      </c>
      <c r="BH88" s="62">
        <f t="shared" si="33"/>
        <v>0</v>
      </c>
      <c r="BI88" s="61">
        <f>BF88*HLOOKUP(mod!$O$3,calc!$AQ$1:$AT$107,$AA88+3,FALSE)*HLOOKUP(mod!$O$3,calc!$AQ$1:$AT$107,2,FALSE)</f>
        <v>0</v>
      </c>
      <c r="BJ88" s="61">
        <v>0</v>
      </c>
      <c r="BK88" s="61">
        <f>SUM(BI$3:BJ88)</f>
        <v>8112000</v>
      </c>
      <c r="BL88" s="62">
        <f t="shared" si="34"/>
        <v>0</v>
      </c>
      <c r="BM88" s="70">
        <f t="shared" si="35"/>
        <v>1</v>
      </c>
      <c r="BN88" s="71">
        <f>IF(SUM(AZ$3:AZ88)*AY$5=0,$Q$4,3)</f>
        <v>1.1499999999999999</v>
      </c>
      <c r="BO88" s="60">
        <v>85</v>
      </c>
      <c r="BP88" s="62">
        <f>SUM(BF$3:BG88)</f>
        <v>15800000</v>
      </c>
    </row>
    <row r="89" spans="1:68" x14ac:dyDescent="0.3">
      <c r="A89" s="60">
        <v>86</v>
      </c>
      <c r="B89" s="62">
        <f t="shared" si="36"/>
        <v>6514793.2183462214</v>
      </c>
      <c r="C89" s="62">
        <f t="shared" si="37"/>
        <v>1.0092112868473011</v>
      </c>
      <c r="D89" s="62">
        <f>SUM(C$3:C89)</f>
        <v>2485207.7908650637</v>
      </c>
      <c r="E89" s="62">
        <f t="shared" si="45"/>
        <v>2.101636873315389</v>
      </c>
      <c r="F89" s="61">
        <v>0</v>
      </c>
      <c r="G89" s="61">
        <v>0</v>
      </c>
      <c r="H89" s="61">
        <v>0</v>
      </c>
      <c r="I89" s="61">
        <v>0</v>
      </c>
      <c r="J89" s="61">
        <v>0</v>
      </c>
      <c r="K89" s="61">
        <v>0</v>
      </c>
      <c r="L89" s="62">
        <f t="shared" si="30"/>
        <v>6514792.2091349345</v>
      </c>
      <c r="M89" s="70">
        <f t="shared" si="48"/>
        <v>0.27613419898500724</v>
      </c>
      <c r="N89" s="71">
        <f t="shared" si="31"/>
        <v>1.1499999999999999</v>
      </c>
      <c r="O89" s="60">
        <v>86</v>
      </c>
      <c r="Z89" s="60">
        <f>IF(AC89&gt;mod!$M$28,Z88,1)</f>
        <v>1</v>
      </c>
      <c r="AA89" s="60">
        <v>86</v>
      </c>
      <c r="AB89" s="62">
        <f t="shared" si="38"/>
        <v>0</v>
      </c>
      <c r="AC89" s="62">
        <f t="shared" si="39"/>
        <v>0</v>
      </c>
      <c r="AD89" s="62">
        <f>SUM(AC$3:AC89)</f>
        <v>921755.97772666358</v>
      </c>
      <c r="AE89" s="62">
        <f t="shared" si="46"/>
        <v>0</v>
      </c>
      <c r="AF89" s="62">
        <f t="shared" si="40"/>
        <v>0</v>
      </c>
      <c r="AG89" s="62">
        <f t="shared" si="44"/>
        <v>0</v>
      </c>
      <c r="AH89" s="62">
        <f t="shared" si="49"/>
        <v>0</v>
      </c>
      <c r="AI89" s="61">
        <f>AF89*HLOOKUP(mod!$O$3,calc!$AQ$1:$AT$107,AA89+3,FALSE)*HLOOKUP(mod!$O$3,calc!$AQ$1:$AT$107,2,FALSE)</f>
        <v>0</v>
      </c>
      <c r="AJ89" s="61">
        <f>AG89*HLOOKUP(mod!$O$3,calc!$AU$1:$AX$107,$AA89+3,FALSE)*HLOOKUP(mod!$O$3,calc!$AU$1:$AX$107,2,FALSE)</f>
        <v>0</v>
      </c>
      <c r="AK89" s="61">
        <f>SUM(AI$3:AJ89)</f>
        <v>8502800</v>
      </c>
      <c r="AL89" s="62">
        <f t="shared" si="32"/>
        <v>0</v>
      </c>
      <c r="AM89" s="70">
        <f t="shared" si="50"/>
        <v>1</v>
      </c>
      <c r="AN89" s="71">
        <f>IF(SUM(Z$3:Z89)*Y$5=0,$Q$4,3)</f>
        <v>1.1499999999999999</v>
      </c>
      <c r="AO89" s="60">
        <v>86</v>
      </c>
      <c r="AP89" s="62">
        <f>SUM(AF$3:AG89)</f>
        <v>11800000</v>
      </c>
      <c r="AQ89" s="72">
        <v>1</v>
      </c>
      <c r="AR89" s="72">
        <v>1</v>
      </c>
      <c r="AS89" s="72">
        <v>1</v>
      </c>
      <c r="AT89" s="72">
        <v>1</v>
      </c>
      <c r="AU89" s="72">
        <v>1</v>
      </c>
      <c r="AV89" s="72">
        <v>1</v>
      </c>
      <c r="AW89" s="72">
        <v>1</v>
      </c>
      <c r="AX89" s="72">
        <v>1</v>
      </c>
      <c r="AZ89" s="60">
        <f>IF(BC89&lt;mod!$M$28,1,0)</f>
        <v>1</v>
      </c>
      <c r="BA89" s="60">
        <v>86</v>
      </c>
      <c r="BB89" s="62">
        <f t="shared" si="41"/>
        <v>0</v>
      </c>
      <c r="BC89" s="62">
        <f t="shared" si="42"/>
        <v>0</v>
      </c>
      <c r="BD89" s="62">
        <f>SUM(BC$3:BC89)</f>
        <v>959549.24052224937</v>
      </c>
      <c r="BE89" s="62">
        <f t="shared" si="47"/>
        <v>0</v>
      </c>
      <c r="BF89" s="62">
        <f t="shared" si="43"/>
        <v>0</v>
      </c>
      <c r="BG89" s="62">
        <v>0</v>
      </c>
      <c r="BH89" s="62">
        <f t="shared" si="33"/>
        <v>0</v>
      </c>
      <c r="BI89" s="61">
        <f>BF89*HLOOKUP(mod!$O$3,calc!$AQ$1:$AT$107,$AA89+3,FALSE)*HLOOKUP(mod!$O$3,calc!$AQ$1:$AT$107,2,FALSE)</f>
        <v>0</v>
      </c>
      <c r="BJ89" s="61">
        <v>0</v>
      </c>
      <c r="BK89" s="61">
        <f>SUM(BI$3:BJ89)</f>
        <v>8112000</v>
      </c>
      <c r="BL89" s="62">
        <f t="shared" si="34"/>
        <v>0</v>
      </c>
      <c r="BM89" s="70">
        <f t="shared" si="35"/>
        <v>1</v>
      </c>
      <c r="BN89" s="71">
        <f>IF(SUM(AZ$3:AZ89)*AY$5=0,$Q$4,3)</f>
        <v>1.1499999999999999</v>
      </c>
      <c r="BO89" s="60">
        <v>86</v>
      </c>
      <c r="BP89" s="62">
        <f>SUM(BF$3:BG89)</f>
        <v>15800000</v>
      </c>
    </row>
    <row r="90" spans="1:68" x14ac:dyDescent="0.3">
      <c r="A90" s="60">
        <v>87</v>
      </c>
      <c r="B90" s="62">
        <f t="shared" si="36"/>
        <v>6514792.2091349345</v>
      </c>
      <c r="C90" s="62">
        <f t="shared" si="37"/>
        <v>0.84011356702915707</v>
      </c>
      <c r="D90" s="62">
        <f>SUM(C$3:C90)</f>
        <v>2485208.6309786309</v>
      </c>
      <c r="E90" s="62">
        <f t="shared" si="45"/>
        <v>1.7494999750498652</v>
      </c>
      <c r="F90" s="61">
        <v>0</v>
      </c>
      <c r="G90" s="61">
        <v>0</v>
      </c>
      <c r="H90" s="61">
        <v>0</v>
      </c>
      <c r="I90" s="61">
        <v>0</v>
      </c>
      <c r="J90" s="61">
        <v>0</v>
      </c>
      <c r="K90" s="61">
        <v>0</v>
      </c>
      <c r="L90" s="62">
        <f t="shared" si="30"/>
        <v>6514791.3690213673</v>
      </c>
      <c r="M90" s="70">
        <f t="shared" si="48"/>
        <v>0.27613429233095921</v>
      </c>
      <c r="N90" s="71">
        <f t="shared" si="31"/>
        <v>1.1499999999999999</v>
      </c>
      <c r="O90" s="60">
        <v>87</v>
      </c>
      <c r="Z90" s="60">
        <f>IF(AC90&gt;mod!$M$28,Z89,1)</f>
        <v>1</v>
      </c>
      <c r="AA90" s="60">
        <v>87</v>
      </c>
      <c r="AB90" s="62">
        <f t="shared" si="38"/>
        <v>0</v>
      </c>
      <c r="AC90" s="62">
        <f t="shared" si="39"/>
        <v>0</v>
      </c>
      <c r="AD90" s="62">
        <f>SUM(AC$3:AC90)</f>
        <v>921755.97772666358</v>
      </c>
      <c r="AE90" s="62">
        <f t="shared" si="46"/>
        <v>0</v>
      </c>
      <c r="AF90" s="62">
        <f t="shared" si="40"/>
        <v>0</v>
      </c>
      <c r="AG90" s="62">
        <f t="shared" si="44"/>
        <v>0</v>
      </c>
      <c r="AH90" s="62">
        <f t="shared" si="49"/>
        <v>0</v>
      </c>
      <c r="AI90" s="61">
        <f>AF90*HLOOKUP(mod!$O$3,calc!$AQ$1:$AT$107,AA90+3,FALSE)*HLOOKUP(mod!$O$3,calc!$AQ$1:$AT$107,2,FALSE)</f>
        <v>0</v>
      </c>
      <c r="AJ90" s="61">
        <f>AG90*HLOOKUP(mod!$O$3,calc!$AU$1:$AX$107,$AA90+3,FALSE)*HLOOKUP(mod!$O$3,calc!$AU$1:$AX$107,2,FALSE)</f>
        <v>0</v>
      </c>
      <c r="AK90" s="61">
        <f>SUM(AI$3:AJ90)</f>
        <v>8502800</v>
      </c>
      <c r="AL90" s="62">
        <f t="shared" si="32"/>
        <v>0</v>
      </c>
      <c r="AM90" s="70">
        <f t="shared" si="50"/>
        <v>1</v>
      </c>
      <c r="AN90" s="71">
        <f>IF(SUM(Z$3:Z90)*Y$5=0,$Q$4,3)</f>
        <v>1.1499999999999999</v>
      </c>
      <c r="AO90" s="60">
        <v>87</v>
      </c>
      <c r="AP90" s="62">
        <f>SUM(AF$3:AG90)</f>
        <v>11800000</v>
      </c>
      <c r="AQ90" s="72">
        <v>1</v>
      </c>
      <c r="AR90" s="72">
        <v>1</v>
      </c>
      <c r="AS90" s="72">
        <v>1</v>
      </c>
      <c r="AT90" s="72">
        <v>1</v>
      </c>
      <c r="AU90" s="72">
        <v>1</v>
      </c>
      <c r="AV90" s="72">
        <v>1</v>
      </c>
      <c r="AW90" s="72">
        <v>1</v>
      </c>
      <c r="AX90" s="72">
        <v>1</v>
      </c>
      <c r="AZ90" s="60">
        <f>IF(BC90&lt;mod!$M$28,1,0)</f>
        <v>1</v>
      </c>
      <c r="BA90" s="60">
        <v>87</v>
      </c>
      <c r="BB90" s="62">
        <f t="shared" si="41"/>
        <v>0</v>
      </c>
      <c r="BC90" s="62">
        <f t="shared" si="42"/>
        <v>0</v>
      </c>
      <c r="BD90" s="62">
        <f>SUM(BC$3:BC90)</f>
        <v>959549.24052224937</v>
      </c>
      <c r="BE90" s="62">
        <f t="shared" si="47"/>
        <v>0</v>
      </c>
      <c r="BF90" s="62">
        <f t="shared" si="43"/>
        <v>0</v>
      </c>
      <c r="BG90" s="62">
        <v>0</v>
      </c>
      <c r="BH90" s="62">
        <f t="shared" si="33"/>
        <v>0</v>
      </c>
      <c r="BI90" s="61">
        <f>BF90*HLOOKUP(mod!$O$3,calc!$AQ$1:$AT$107,$AA90+3,FALSE)*HLOOKUP(mod!$O$3,calc!$AQ$1:$AT$107,2,FALSE)</f>
        <v>0</v>
      </c>
      <c r="BJ90" s="61">
        <v>0</v>
      </c>
      <c r="BK90" s="61">
        <f>SUM(BI$3:BJ90)</f>
        <v>8112000</v>
      </c>
      <c r="BL90" s="62">
        <f t="shared" si="34"/>
        <v>0</v>
      </c>
      <c r="BM90" s="70">
        <f t="shared" si="35"/>
        <v>1</v>
      </c>
      <c r="BN90" s="71">
        <f>IF(SUM(AZ$3:AZ90)*AY$5=0,$Q$4,3)</f>
        <v>1.1499999999999999</v>
      </c>
      <c r="BO90" s="60">
        <v>87</v>
      </c>
      <c r="BP90" s="62">
        <f>SUM(BF$3:BG90)</f>
        <v>15800000</v>
      </c>
    </row>
    <row r="91" spans="1:68" x14ac:dyDescent="0.3">
      <c r="A91" s="60">
        <v>88</v>
      </c>
      <c r="B91" s="62">
        <f t="shared" si="36"/>
        <v>6514791.3690213673</v>
      </c>
      <c r="C91" s="62">
        <f t="shared" si="37"/>
        <v>0.69934881197791132</v>
      </c>
      <c r="D91" s="62">
        <f>SUM(C$3:C91)</f>
        <v>2485209.3303274428</v>
      </c>
      <c r="E91" s="62">
        <f t="shared" si="45"/>
        <v>1.4563645031263637</v>
      </c>
      <c r="F91" s="61">
        <v>0</v>
      </c>
      <c r="G91" s="61">
        <v>0</v>
      </c>
      <c r="H91" s="61">
        <v>0</v>
      </c>
      <c r="I91" s="61">
        <v>0</v>
      </c>
      <c r="J91" s="61">
        <v>0</v>
      </c>
      <c r="K91" s="61">
        <v>0</v>
      </c>
      <c r="L91" s="62">
        <f t="shared" si="30"/>
        <v>6514790.6696725553</v>
      </c>
      <c r="M91" s="70">
        <f t="shared" si="48"/>
        <v>0.27613437003638275</v>
      </c>
      <c r="N91" s="71">
        <f t="shared" si="31"/>
        <v>1.1499999999999999</v>
      </c>
      <c r="O91" s="60">
        <v>88</v>
      </c>
      <c r="Z91" s="60">
        <f>IF(AC91&gt;mod!$M$28,Z90,1)</f>
        <v>1</v>
      </c>
      <c r="AA91" s="60">
        <v>88</v>
      </c>
      <c r="AB91" s="62">
        <f t="shared" si="38"/>
        <v>0</v>
      </c>
      <c r="AC91" s="62">
        <f t="shared" si="39"/>
        <v>0</v>
      </c>
      <c r="AD91" s="62">
        <f>SUM(AC$3:AC91)</f>
        <v>921755.97772666358</v>
      </c>
      <c r="AE91" s="62">
        <f t="shared" si="46"/>
        <v>0</v>
      </c>
      <c r="AF91" s="62">
        <f t="shared" si="40"/>
        <v>0</v>
      </c>
      <c r="AG91" s="62">
        <f t="shared" si="44"/>
        <v>0</v>
      </c>
      <c r="AH91" s="62">
        <f t="shared" si="49"/>
        <v>0</v>
      </c>
      <c r="AI91" s="61">
        <f>AF91*HLOOKUP(mod!$O$3,calc!$AQ$1:$AT$107,AA91+3,FALSE)*HLOOKUP(mod!$O$3,calc!$AQ$1:$AT$107,2,FALSE)</f>
        <v>0</v>
      </c>
      <c r="AJ91" s="61">
        <f>AG91*HLOOKUP(mod!$O$3,calc!$AU$1:$AX$107,$AA91+3,FALSE)*HLOOKUP(mod!$O$3,calc!$AU$1:$AX$107,2,FALSE)</f>
        <v>0</v>
      </c>
      <c r="AK91" s="61">
        <f>SUM(AI$3:AJ91)</f>
        <v>8502800</v>
      </c>
      <c r="AL91" s="62">
        <f t="shared" si="32"/>
        <v>0</v>
      </c>
      <c r="AM91" s="70">
        <f t="shared" si="50"/>
        <v>1</v>
      </c>
      <c r="AN91" s="71">
        <f>IF(SUM(Z$3:Z91)*Y$5=0,$Q$4,3)</f>
        <v>1.1499999999999999</v>
      </c>
      <c r="AO91" s="60">
        <v>88</v>
      </c>
      <c r="AP91" s="62">
        <f>SUM(AF$3:AG91)</f>
        <v>11800000</v>
      </c>
      <c r="AQ91" s="72">
        <v>1</v>
      </c>
      <c r="AR91" s="72">
        <v>1</v>
      </c>
      <c r="AS91" s="72">
        <v>1</v>
      </c>
      <c r="AT91" s="72">
        <v>1</v>
      </c>
      <c r="AU91" s="72">
        <v>1</v>
      </c>
      <c r="AV91" s="72">
        <v>1</v>
      </c>
      <c r="AW91" s="72">
        <v>1</v>
      </c>
      <c r="AX91" s="72">
        <v>1</v>
      </c>
      <c r="AZ91" s="60">
        <f>IF(BC91&lt;mod!$M$28,1,0)</f>
        <v>1</v>
      </c>
      <c r="BA91" s="60">
        <v>88</v>
      </c>
      <c r="BB91" s="62">
        <f t="shared" si="41"/>
        <v>0</v>
      </c>
      <c r="BC91" s="62">
        <f t="shared" si="42"/>
        <v>0</v>
      </c>
      <c r="BD91" s="62">
        <f>SUM(BC$3:BC91)</f>
        <v>959549.24052224937</v>
      </c>
      <c r="BE91" s="62">
        <f t="shared" si="47"/>
        <v>0</v>
      </c>
      <c r="BF91" s="62">
        <f t="shared" si="43"/>
        <v>0</v>
      </c>
      <c r="BG91" s="62">
        <v>0</v>
      </c>
      <c r="BH91" s="62">
        <f t="shared" si="33"/>
        <v>0</v>
      </c>
      <c r="BI91" s="61">
        <f>BF91*HLOOKUP(mod!$O$3,calc!$AQ$1:$AT$107,$AA91+3,FALSE)*HLOOKUP(mod!$O$3,calc!$AQ$1:$AT$107,2,FALSE)</f>
        <v>0</v>
      </c>
      <c r="BJ91" s="61">
        <v>0</v>
      </c>
      <c r="BK91" s="61">
        <f>SUM(BI$3:BJ91)</f>
        <v>8112000</v>
      </c>
      <c r="BL91" s="62">
        <f t="shared" si="34"/>
        <v>0</v>
      </c>
      <c r="BM91" s="70">
        <f t="shared" si="35"/>
        <v>1</v>
      </c>
      <c r="BN91" s="71">
        <f>IF(SUM(AZ$3:AZ91)*AY$5=0,$Q$4,3)</f>
        <v>1.1499999999999999</v>
      </c>
      <c r="BO91" s="60">
        <v>88</v>
      </c>
      <c r="BP91" s="62">
        <f>SUM(BF$3:BG91)</f>
        <v>15800000</v>
      </c>
    </row>
    <row r="92" spans="1:68" x14ac:dyDescent="0.3">
      <c r="A92" s="60">
        <v>89</v>
      </c>
      <c r="B92" s="62">
        <f t="shared" si="36"/>
        <v>6514790.6696725553</v>
      </c>
      <c r="C92" s="62">
        <f t="shared" si="37"/>
        <v>0.58216975359870271</v>
      </c>
      <c r="D92" s="62">
        <f>SUM(C$3:C92)</f>
        <v>2485209.9124971963</v>
      </c>
      <c r="E92" s="62">
        <f t="shared" si="45"/>
        <v>1.2123447396807987</v>
      </c>
      <c r="F92" s="61">
        <v>0</v>
      </c>
      <c r="G92" s="61">
        <v>0</v>
      </c>
      <c r="H92" s="61">
        <v>0</v>
      </c>
      <c r="I92" s="61">
        <v>0</v>
      </c>
      <c r="J92" s="61">
        <v>0</v>
      </c>
      <c r="K92" s="61">
        <v>0</v>
      </c>
      <c r="L92" s="62">
        <f t="shared" si="30"/>
        <v>6514790.0875028018</v>
      </c>
      <c r="M92" s="70">
        <f t="shared" si="48"/>
        <v>0.2761344347219109</v>
      </c>
      <c r="N92" s="71">
        <f t="shared" si="31"/>
        <v>1.1499999999999999</v>
      </c>
      <c r="O92" s="60">
        <v>89</v>
      </c>
      <c r="Z92" s="60">
        <f>IF(AC92&gt;mod!$M$28,Z91,1)</f>
        <v>1</v>
      </c>
      <c r="AA92" s="60">
        <v>89</v>
      </c>
      <c r="AB92" s="62">
        <f t="shared" si="38"/>
        <v>0</v>
      </c>
      <c r="AC92" s="62">
        <f t="shared" si="39"/>
        <v>0</v>
      </c>
      <c r="AD92" s="62">
        <f>SUM(AC$3:AC92)</f>
        <v>921755.97772666358</v>
      </c>
      <c r="AE92" s="62">
        <f t="shared" si="46"/>
        <v>0</v>
      </c>
      <c r="AF92" s="62">
        <f t="shared" si="40"/>
        <v>0</v>
      </c>
      <c r="AG92" s="62">
        <f t="shared" si="44"/>
        <v>0</v>
      </c>
      <c r="AH92" s="62">
        <f t="shared" si="49"/>
        <v>0</v>
      </c>
      <c r="AI92" s="61">
        <f>AF92*HLOOKUP(mod!$O$3,calc!$AQ$1:$AT$107,AA92+3,FALSE)*HLOOKUP(mod!$O$3,calc!$AQ$1:$AT$107,2,FALSE)</f>
        <v>0</v>
      </c>
      <c r="AJ92" s="61">
        <f>AG92*HLOOKUP(mod!$O$3,calc!$AU$1:$AX$107,$AA92+3,FALSE)*HLOOKUP(mod!$O$3,calc!$AU$1:$AX$107,2,FALSE)</f>
        <v>0</v>
      </c>
      <c r="AK92" s="61">
        <f>SUM(AI$3:AJ92)</f>
        <v>8502800</v>
      </c>
      <c r="AL92" s="62">
        <f t="shared" si="32"/>
        <v>0</v>
      </c>
      <c r="AM92" s="70">
        <f t="shared" si="50"/>
        <v>1</v>
      </c>
      <c r="AN92" s="71">
        <f>IF(SUM(Z$3:Z92)*Y$5=0,$Q$4,3)</f>
        <v>1.1499999999999999</v>
      </c>
      <c r="AO92" s="60">
        <v>89</v>
      </c>
      <c r="AP92" s="62">
        <f>SUM(AF$3:AG92)</f>
        <v>11800000</v>
      </c>
      <c r="AQ92" s="72">
        <v>1</v>
      </c>
      <c r="AR92" s="72">
        <v>1</v>
      </c>
      <c r="AS92" s="72">
        <v>1</v>
      </c>
      <c r="AT92" s="72">
        <v>1</v>
      </c>
      <c r="AU92" s="72">
        <v>1</v>
      </c>
      <c r="AV92" s="72">
        <v>1</v>
      </c>
      <c r="AW92" s="72">
        <v>1</v>
      </c>
      <c r="AX92" s="72">
        <v>1</v>
      </c>
      <c r="AZ92" s="60">
        <f>IF(BC92&lt;mod!$M$28,1,0)</f>
        <v>1</v>
      </c>
      <c r="BA92" s="60">
        <v>89</v>
      </c>
      <c r="BB92" s="62">
        <f t="shared" si="41"/>
        <v>0</v>
      </c>
      <c r="BC92" s="62">
        <f t="shared" si="42"/>
        <v>0</v>
      </c>
      <c r="BD92" s="62">
        <f>SUM(BC$3:BC92)</f>
        <v>959549.24052224937</v>
      </c>
      <c r="BE92" s="62">
        <f t="shared" si="47"/>
        <v>0</v>
      </c>
      <c r="BF92" s="62">
        <f t="shared" si="43"/>
        <v>0</v>
      </c>
      <c r="BG92" s="62">
        <v>0</v>
      </c>
      <c r="BH92" s="62">
        <f t="shared" si="33"/>
        <v>0</v>
      </c>
      <c r="BI92" s="61">
        <f>BF92*HLOOKUP(mod!$O$3,calc!$AQ$1:$AT$107,$AA92+3,FALSE)*HLOOKUP(mod!$O$3,calc!$AQ$1:$AT$107,2,FALSE)</f>
        <v>0</v>
      </c>
      <c r="BJ92" s="61">
        <v>0</v>
      </c>
      <c r="BK92" s="61">
        <f>SUM(BI$3:BJ92)</f>
        <v>8112000</v>
      </c>
      <c r="BL92" s="62">
        <f t="shared" si="34"/>
        <v>0</v>
      </c>
      <c r="BM92" s="70">
        <f t="shared" si="35"/>
        <v>1</v>
      </c>
      <c r="BN92" s="71">
        <f>IF(SUM(AZ$3:AZ92)*AY$5=0,$Q$4,3)</f>
        <v>1.1499999999999999</v>
      </c>
      <c r="BO92" s="60">
        <v>89</v>
      </c>
      <c r="BP92" s="62">
        <f>SUM(BF$3:BG92)</f>
        <v>15800000</v>
      </c>
    </row>
    <row r="93" spans="1:68" x14ac:dyDescent="0.3">
      <c r="A93" s="60">
        <v>90</v>
      </c>
      <c r="B93" s="62">
        <f t="shared" si="36"/>
        <v>6514790.0875028018</v>
      </c>
      <c r="C93" s="62">
        <f t="shared" si="37"/>
        <v>0.48462453344301043</v>
      </c>
      <c r="D93" s="62">
        <f>SUM(C$3:C93)</f>
        <v>2485210.3971217298</v>
      </c>
      <c r="E93" s="62">
        <f t="shared" si="45"/>
        <v>1.0092112868473011</v>
      </c>
      <c r="F93" s="61">
        <v>0</v>
      </c>
      <c r="G93" s="61">
        <v>0</v>
      </c>
      <c r="H93" s="61">
        <v>0</v>
      </c>
      <c r="I93" s="61">
        <v>0</v>
      </c>
      <c r="J93" s="61">
        <v>0</v>
      </c>
      <c r="K93" s="61">
        <v>0</v>
      </c>
      <c r="L93" s="62">
        <f t="shared" si="30"/>
        <v>6514789.6028782688</v>
      </c>
      <c r="M93" s="70">
        <f t="shared" si="48"/>
        <v>0.27613448856908129</v>
      </c>
      <c r="N93" s="71">
        <f t="shared" si="31"/>
        <v>1.1499999999999999</v>
      </c>
      <c r="O93" s="60">
        <v>90</v>
      </c>
      <c r="Z93" s="60">
        <f>IF(AC93&gt;mod!$M$28,Z92,1)</f>
        <v>1</v>
      </c>
      <c r="AA93" s="60">
        <v>90</v>
      </c>
      <c r="AB93" s="62">
        <f t="shared" si="38"/>
        <v>0</v>
      </c>
      <c r="AC93" s="62">
        <f t="shared" si="39"/>
        <v>0</v>
      </c>
      <c r="AD93" s="62">
        <f>SUM(AC$3:AC93)</f>
        <v>921755.97772666358</v>
      </c>
      <c r="AE93" s="62">
        <f t="shared" si="46"/>
        <v>0</v>
      </c>
      <c r="AF93" s="62">
        <f t="shared" si="40"/>
        <v>0</v>
      </c>
      <c r="AG93" s="62">
        <f t="shared" si="44"/>
        <v>0</v>
      </c>
      <c r="AH93" s="62">
        <f t="shared" si="49"/>
        <v>0</v>
      </c>
      <c r="AI93" s="61">
        <f>AF93*HLOOKUP(mod!$O$3,calc!$AQ$1:$AT$107,AA93+3,FALSE)*HLOOKUP(mod!$O$3,calc!$AQ$1:$AT$107,2,FALSE)</f>
        <v>0</v>
      </c>
      <c r="AJ93" s="61">
        <f>AG93*HLOOKUP(mod!$O$3,calc!$AU$1:$AX$107,$AA93+3,FALSE)*HLOOKUP(mod!$O$3,calc!$AU$1:$AX$107,2,FALSE)</f>
        <v>0</v>
      </c>
      <c r="AK93" s="61">
        <f>SUM(AI$3:AJ93)</f>
        <v>8502800</v>
      </c>
      <c r="AL93" s="62">
        <f t="shared" si="32"/>
        <v>0</v>
      </c>
      <c r="AM93" s="70">
        <f t="shared" si="50"/>
        <v>1</v>
      </c>
      <c r="AN93" s="71">
        <f>IF(SUM(Z$3:Z93)*Y$5=0,$Q$4,3)</f>
        <v>1.1499999999999999</v>
      </c>
      <c r="AO93" s="60">
        <v>90</v>
      </c>
      <c r="AP93" s="62">
        <f>SUM(AF$3:AG93)</f>
        <v>11800000</v>
      </c>
      <c r="AQ93" s="72">
        <v>1</v>
      </c>
      <c r="AR93" s="72">
        <v>1</v>
      </c>
      <c r="AS93" s="72">
        <v>1</v>
      </c>
      <c r="AT93" s="72">
        <v>1</v>
      </c>
      <c r="AU93" s="72">
        <v>1</v>
      </c>
      <c r="AV93" s="72">
        <v>1</v>
      </c>
      <c r="AW93" s="72">
        <v>1</v>
      </c>
      <c r="AX93" s="72">
        <v>1</v>
      </c>
      <c r="AZ93" s="60">
        <f>IF(BC93&lt;mod!$M$28,1,0)</f>
        <v>1</v>
      </c>
      <c r="BA93" s="60">
        <v>90</v>
      </c>
      <c r="BB93" s="62">
        <f t="shared" si="41"/>
        <v>0</v>
      </c>
      <c r="BC93" s="62">
        <f t="shared" si="42"/>
        <v>0</v>
      </c>
      <c r="BD93" s="62">
        <f>SUM(BC$3:BC93)</f>
        <v>959549.24052224937</v>
      </c>
      <c r="BE93" s="62">
        <f t="shared" si="47"/>
        <v>0</v>
      </c>
      <c r="BF93" s="62">
        <f t="shared" si="43"/>
        <v>0</v>
      </c>
      <c r="BG93" s="62">
        <v>0</v>
      </c>
      <c r="BH93" s="62">
        <f t="shared" si="33"/>
        <v>0</v>
      </c>
      <c r="BI93" s="61">
        <f>BF93*HLOOKUP(mod!$O$3,calc!$AQ$1:$AT$107,$AA93+3,FALSE)*HLOOKUP(mod!$O$3,calc!$AQ$1:$AT$107,2,FALSE)</f>
        <v>0</v>
      </c>
      <c r="BJ93" s="61">
        <v>0</v>
      </c>
      <c r="BK93" s="61">
        <f>SUM(BI$3:BJ93)</f>
        <v>8112000</v>
      </c>
      <c r="BL93" s="62">
        <f t="shared" si="34"/>
        <v>0</v>
      </c>
      <c r="BM93" s="70">
        <f t="shared" si="35"/>
        <v>1</v>
      </c>
      <c r="BN93" s="71">
        <f>IF(SUM(AZ$3:AZ93)*AY$5=0,$Q$4,3)</f>
        <v>1.1499999999999999</v>
      </c>
      <c r="BO93" s="60">
        <v>90</v>
      </c>
      <c r="BP93" s="62">
        <f>SUM(BF$3:BG93)</f>
        <v>15800000</v>
      </c>
    </row>
    <row r="94" spans="1:68" x14ac:dyDescent="0.3">
      <c r="A94" s="60">
        <v>91</v>
      </c>
      <c r="B94" s="62">
        <f t="shared" si="36"/>
        <v>6514789.6028782688</v>
      </c>
      <c r="C94" s="62">
        <f t="shared" si="37"/>
        <v>0.4034234336155994</v>
      </c>
      <c r="D94" s="62">
        <f>SUM(C$3:C94)</f>
        <v>2485210.8005451635</v>
      </c>
      <c r="E94" s="62">
        <f t="shared" si="45"/>
        <v>0.84011356702915707</v>
      </c>
      <c r="F94" s="61">
        <v>0</v>
      </c>
      <c r="G94" s="61">
        <v>0</v>
      </c>
      <c r="H94" s="61">
        <v>0</v>
      </c>
      <c r="I94" s="61">
        <v>0</v>
      </c>
      <c r="J94" s="61">
        <v>0</v>
      </c>
      <c r="K94" s="61">
        <v>0</v>
      </c>
      <c r="L94" s="62">
        <f t="shared" si="30"/>
        <v>6514789.1994548356</v>
      </c>
      <c r="M94" s="70">
        <f t="shared" si="48"/>
        <v>0.27613453339390714</v>
      </c>
      <c r="N94" s="71">
        <f t="shared" si="31"/>
        <v>1.1499999999999999</v>
      </c>
      <c r="O94" s="60">
        <v>91</v>
      </c>
      <c r="Z94" s="60">
        <f>IF(AC94&gt;mod!$M$28,Z93,1)</f>
        <v>1</v>
      </c>
      <c r="AA94" s="60">
        <v>91</v>
      </c>
      <c r="AB94" s="62">
        <f t="shared" si="38"/>
        <v>0</v>
      </c>
      <c r="AC94" s="62">
        <f t="shared" si="39"/>
        <v>0</v>
      </c>
      <c r="AD94" s="62">
        <f>SUM(AC$3:AC94)</f>
        <v>921755.97772666358</v>
      </c>
      <c r="AE94" s="62">
        <f t="shared" si="46"/>
        <v>0</v>
      </c>
      <c r="AF94" s="62">
        <f t="shared" si="40"/>
        <v>0</v>
      </c>
      <c r="AG94" s="62">
        <f t="shared" si="44"/>
        <v>0</v>
      </c>
      <c r="AH94" s="62">
        <f t="shared" si="49"/>
        <v>0</v>
      </c>
      <c r="AI94" s="61">
        <f>AF94*HLOOKUP(mod!$O$3,calc!$AQ$1:$AT$107,AA94+3,FALSE)*HLOOKUP(mod!$O$3,calc!$AQ$1:$AT$107,2,FALSE)</f>
        <v>0</v>
      </c>
      <c r="AJ94" s="61">
        <f>AG94*HLOOKUP(mod!$O$3,calc!$AU$1:$AX$107,$AA94+3,FALSE)*HLOOKUP(mod!$O$3,calc!$AU$1:$AX$107,2,FALSE)</f>
        <v>0</v>
      </c>
      <c r="AK94" s="61">
        <f>SUM(AI$3:AJ94)</f>
        <v>8502800</v>
      </c>
      <c r="AL94" s="62">
        <f t="shared" si="32"/>
        <v>0</v>
      </c>
      <c r="AM94" s="70">
        <f t="shared" si="50"/>
        <v>1</v>
      </c>
      <c r="AN94" s="71">
        <f>IF(SUM(Z$3:Z94)*Y$5=0,$Q$4,3)</f>
        <v>1.1499999999999999</v>
      </c>
      <c r="AO94" s="60">
        <v>91</v>
      </c>
      <c r="AP94" s="62">
        <f>SUM(AF$3:AG94)</f>
        <v>11800000</v>
      </c>
      <c r="AQ94" s="72">
        <v>1</v>
      </c>
      <c r="AR94" s="72">
        <v>1</v>
      </c>
      <c r="AS94" s="72">
        <v>1</v>
      </c>
      <c r="AT94" s="72">
        <v>1</v>
      </c>
      <c r="AU94" s="72">
        <v>1</v>
      </c>
      <c r="AV94" s="72">
        <v>1</v>
      </c>
      <c r="AW94" s="72">
        <v>1</v>
      </c>
      <c r="AX94" s="72">
        <v>1</v>
      </c>
      <c r="AZ94" s="60">
        <f>IF(BC94&lt;mod!$M$28,1,0)</f>
        <v>1</v>
      </c>
      <c r="BA94" s="60">
        <v>91</v>
      </c>
      <c r="BB94" s="62">
        <f t="shared" si="41"/>
        <v>0</v>
      </c>
      <c r="BC94" s="62">
        <f t="shared" si="42"/>
        <v>0</v>
      </c>
      <c r="BD94" s="62">
        <f>SUM(BC$3:BC94)</f>
        <v>959549.24052224937</v>
      </c>
      <c r="BE94" s="62">
        <f t="shared" si="47"/>
        <v>0</v>
      </c>
      <c r="BF94" s="62">
        <f t="shared" si="43"/>
        <v>0</v>
      </c>
      <c r="BG94" s="62">
        <v>0</v>
      </c>
      <c r="BH94" s="62">
        <f t="shared" si="33"/>
        <v>0</v>
      </c>
      <c r="BI94" s="61">
        <f>BF94*HLOOKUP(mod!$O$3,calc!$AQ$1:$AT$107,$AA94+3,FALSE)*HLOOKUP(mod!$O$3,calc!$AQ$1:$AT$107,2,FALSE)</f>
        <v>0</v>
      </c>
      <c r="BJ94" s="61">
        <v>0</v>
      </c>
      <c r="BK94" s="61">
        <f>SUM(BI$3:BJ94)</f>
        <v>8112000</v>
      </c>
      <c r="BL94" s="62">
        <f t="shared" si="34"/>
        <v>0</v>
      </c>
      <c r="BM94" s="70">
        <f t="shared" si="35"/>
        <v>1</v>
      </c>
      <c r="BN94" s="71">
        <f>IF(SUM(AZ$3:AZ94)*AY$5=0,$Q$4,3)</f>
        <v>1.1499999999999999</v>
      </c>
      <c r="BO94" s="60">
        <v>91</v>
      </c>
      <c r="BP94" s="62">
        <f>SUM(BF$3:BG94)</f>
        <v>15800000</v>
      </c>
    </row>
    <row r="95" spans="1:68" x14ac:dyDescent="0.3">
      <c r="A95" s="60">
        <v>92</v>
      </c>
      <c r="B95" s="62">
        <f t="shared" si="36"/>
        <v>6514789.1994548356</v>
      </c>
      <c r="C95" s="62">
        <f t="shared" si="37"/>
        <v>0.33582793581608616</v>
      </c>
      <c r="D95" s="62">
        <f>SUM(C$3:C95)</f>
        <v>2485211.1363730994</v>
      </c>
      <c r="E95" s="62">
        <f t="shared" si="45"/>
        <v>0.69934881197791132</v>
      </c>
      <c r="F95" s="61">
        <v>0</v>
      </c>
      <c r="G95" s="61">
        <v>0</v>
      </c>
      <c r="H95" s="61">
        <v>0</v>
      </c>
      <c r="I95" s="61">
        <v>0</v>
      </c>
      <c r="J95" s="61">
        <v>0</v>
      </c>
      <c r="K95" s="61">
        <v>0</v>
      </c>
      <c r="L95" s="62">
        <f t="shared" si="30"/>
        <v>6514788.8636269001</v>
      </c>
      <c r="M95" s="70">
        <f t="shared" si="48"/>
        <v>0.2761345707081222</v>
      </c>
      <c r="N95" s="71">
        <f t="shared" si="31"/>
        <v>1.1499999999999999</v>
      </c>
      <c r="O95" s="60">
        <v>92</v>
      </c>
      <c r="Z95" s="60">
        <f>IF(AC95&gt;mod!$M$28,Z94,1)</f>
        <v>1</v>
      </c>
      <c r="AA95" s="60">
        <v>92</v>
      </c>
      <c r="AB95" s="62">
        <f t="shared" si="38"/>
        <v>0</v>
      </c>
      <c r="AC95" s="62">
        <f t="shared" si="39"/>
        <v>0</v>
      </c>
      <c r="AD95" s="62">
        <f>SUM(AC$3:AC95)</f>
        <v>921755.97772666358</v>
      </c>
      <c r="AE95" s="62">
        <f t="shared" si="46"/>
        <v>0</v>
      </c>
      <c r="AF95" s="62">
        <f t="shared" si="40"/>
        <v>0</v>
      </c>
      <c r="AG95" s="62">
        <f t="shared" si="44"/>
        <v>0</v>
      </c>
      <c r="AH95" s="62">
        <f t="shared" si="49"/>
        <v>0</v>
      </c>
      <c r="AI95" s="61">
        <f>AF95*HLOOKUP(mod!$O$3,calc!$AQ$1:$AT$107,AA95+3,FALSE)*HLOOKUP(mod!$O$3,calc!$AQ$1:$AT$107,2,FALSE)</f>
        <v>0</v>
      </c>
      <c r="AJ95" s="61">
        <f>AG95*HLOOKUP(mod!$O$3,calc!$AU$1:$AX$107,$AA95+3,FALSE)*HLOOKUP(mod!$O$3,calc!$AU$1:$AX$107,2,FALSE)</f>
        <v>0</v>
      </c>
      <c r="AK95" s="61">
        <f>SUM(AI$3:AJ95)</f>
        <v>8502800</v>
      </c>
      <c r="AL95" s="62">
        <f t="shared" si="32"/>
        <v>0</v>
      </c>
      <c r="AM95" s="70">
        <f t="shared" si="50"/>
        <v>1</v>
      </c>
      <c r="AN95" s="71">
        <f>IF(SUM(Z$3:Z95)*Y$5=0,$Q$4,3)</f>
        <v>1.1499999999999999</v>
      </c>
      <c r="AO95" s="60">
        <v>92</v>
      </c>
      <c r="AP95" s="62">
        <f>SUM(AF$3:AG95)</f>
        <v>11800000</v>
      </c>
      <c r="AQ95" s="72">
        <v>1</v>
      </c>
      <c r="AR95" s="72">
        <v>1</v>
      </c>
      <c r="AS95" s="72">
        <v>1</v>
      </c>
      <c r="AT95" s="72">
        <v>1</v>
      </c>
      <c r="AU95" s="72">
        <v>1</v>
      </c>
      <c r="AV95" s="72">
        <v>1</v>
      </c>
      <c r="AW95" s="72">
        <v>1</v>
      </c>
      <c r="AX95" s="72">
        <v>1</v>
      </c>
      <c r="AZ95" s="60">
        <f>IF(BC95&lt;mod!$M$28,1,0)</f>
        <v>1</v>
      </c>
      <c r="BA95" s="60">
        <v>92</v>
      </c>
      <c r="BB95" s="62">
        <f t="shared" si="41"/>
        <v>0</v>
      </c>
      <c r="BC95" s="62">
        <f t="shared" si="42"/>
        <v>0</v>
      </c>
      <c r="BD95" s="62">
        <f>SUM(BC$3:BC95)</f>
        <v>959549.24052224937</v>
      </c>
      <c r="BE95" s="62">
        <f t="shared" si="47"/>
        <v>0</v>
      </c>
      <c r="BF95" s="62">
        <f t="shared" si="43"/>
        <v>0</v>
      </c>
      <c r="BG95" s="62">
        <v>0</v>
      </c>
      <c r="BH95" s="62">
        <f t="shared" si="33"/>
        <v>0</v>
      </c>
      <c r="BI95" s="61">
        <f>BF95*HLOOKUP(mod!$O$3,calc!$AQ$1:$AT$107,$AA95+3,FALSE)*HLOOKUP(mod!$O$3,calc!$AQ$1:$AT$107,2,FALSE)</f>
        <v>0</v>
      </c>
      <c r="BJ95" s="61">
        <v>0</v>
      </c>
      <c r="BK95" s="61">
        <f>SUM(BI$3:BJ95)</f>
        <v>8112000</v>
      </c>
      <c r="BL95" s="62">
        <f t="shared" si="34"/>
        <v>0</v>
      </c>
      <c r="BM95" s="70">
        <f t="shared" si="35"/>
        <v>1</v>
      </c>
      <c r="BN95" s="71">
        <f>IF(SUM(AZ$3:AZ95)*AY$5=0,$Q$4,3)</f>
        <v>1.1499999999999999</v>
      </c>
      <c r="BO95" s="60">
        <v>92</v>
      </c>
      <c r="BP95" s="62">
        <f>SUM(BF$3:BG95)</f>
        <v>15800000</v>
      </c>
    </row>
    <row r="96" spans="1:68" x14ac:dyDescent="0.3">
      <c r="A96" s="60">
        <v>93</v>
      </c>
      <c r="B96" s="62">
        <f t="shared" si="36"/>
        <v>6514788.8636269001</v>
      </c>
      <c r="C96" s="62">
        <f t="shared" si="37"/>
        <v>0.27955836786687382</v>
      </c>
      <c r="D96" s="62">
        <f>SUM(C$3:C96)</f>
        <v>2485211.4159314674</v>
      </c>
      <c r="E96" s="62">
        <f t="shared" si="45"/>
        <v>0.58216975359870271</v>
      </c>
      <c r="F96" s="61">
        <v>0</v>
      </c>
      <c r="G96" s="61">
        <v>0</v>
      </c>
      <c r="H96" s="61">
        <v>0</v>
      </c>
      <c r="I96" s="61">
        <v>0</v>
      </c>
      <c r="J96" s="61">
        <v>0</v>
      </c>
      <c r="K96" s="61">
        <v>0</v>
      </c>
      <c r="L96" s="62">
        <f t="shared" si="30"/>
        <v>6514788.5840685321</v>
      </c>
      <c r="M96" s="70">
        <f t="shared" si="48"/>
        <v>0.27613460177016314</v>
      </c>
      <c r="N96" s="71">
        <f t="shared" si="31"/>
        <v>1.1499999999999999</v>
      </c>
      <c r="O96" s="60">
        <v>93</v>
      </c>
      <c r="Z96" s="60">
        <f>IF(AC96&gt;mod!$M$28,Z95,1)</f>
        <v>1</v>
      </c>
      <c r="AA96" s="60">
        <v>93</v>
      </c>
      <c r="AB96" s="62">
        <f t="shared" si="38"/>
        <v>0</v>
      </c>
      <c r="AC96" s="62">
        <f t="shared" si="39"/>
        <v>0</v>
      </c>
      <c r="AD96" s="62">
        <f>SUM(AC$3:AC96)</f>
        <v>921755.97772666358</v>
      </c>
      <c r="AE96" s="62">
        <f t="shared" si="46"/>
        <v>0</v>
      </c>
      <c r="AF96" s="62">
        <f t="shared" si="40"/>
        <v>0</v>
      </c>
      <c r="AG96" s="62">
        <f t="shared" si="44"/>
        <v>0</v>
      </c>
      <c r="AH96" s="62">
        <f t="shared" si="49"/>
        <v>0</v>
      </c>
      <c r="AI96" s="61">
        <f>AF96*HLOOKUP(mod!$O$3,calc!$AQ$1:$AT$107,AA96+3,FALSE)*HLOOKUP(mod!$O$3,calc!$AQ$1:$AT$107,2,FALSE)</f>
        <v>0</v>
      </c>
      <c r="AJ96" s="61">
        <f>AG96*HLOOKUP(mod!$O$3,calc!$AU$1:$AX$107,$AA96+3,FALSE)*HLOOKUP(mod!$O$3,calc!$AU$1:$AX$107,2,FALSE)</f>
        <v>0</v>
      </c>
      <c r="AK96" s="61">
        <f>SUM(AI$3:AJ96)</f>
        <v>8502800</v>
      </c>
      <c r="AL96" s="62">
        <f t="shared" si="32"/>
        <v>0</v>
      </c>
      <c r="AM96" s="70">
        <f t="shared" si="50"/>
        <v>1</v>
      </c>
      <c r="AN96" s="71">
        <f>IF(SUM(Z$3:Z96)*Y$5=0,$Q$4,3)</f>
        <v>1.1499999999999999</v>
      </c>
      <c r="AO96" s="60">
        <v>93</v>
      </c>
      <c r="AP96" s="62">
        <f>SUM(AF$3:AG96)</f>
        <v>11800000</v>
      </c>
      <c r="AQ96" s="72">
        <v>1</v>
      </c>
      <c r="AR96" s="72">
        <v>1</v>
      </c>
      <c r="AS96" s="72">
        <v>1</v>
      </c>
      <c r="AT96" s="72">
        <v>1</v>
      </c>
      <c r="AU96" s="72">
        <v>1</v>
      </c>
      <c r="AV96" s="72">
        <v>1</v>
      </c>
      <c r="AW96" s="72">
        <v>1</v>
      </c>
      <c r="AX96" s="72">
        <v>1</v>
      </c>
      <c r="AZ96" s="60">
        <f>IF(BC96&lt;mod!$M$28,1,0)</f>
        <v>1</v>
      </c>
      <c r="BA96" s="60">
        <v>93</v>
      </c>
      <c r="BB96" s="62">
        <f t="shared" si="41"/>
        <v>0</v>
      </c>
      <c r="BC96" s="62">
        <f t="shared" si="42"/>
        <v>0</v>
      </c>
      <c r="BD96" s="62">
        <f>SUM(BC$3:BC96)</f>
        <v>959549.24052224937</v>
      </c>
      <c r="BE96" s="62">
        <f t="shared" si="47"/>
        <v>0</v>
      </c>
      <c r="BF96" s="62">
        <f t="shared" si="43"/>
        <v>0</v>
      </c>
      <c r="BG96" s="62">
        <v>0</v>
      </c>
      <c r="BH96" s="62">
        <f t="shared" si="33"/>
        <v>0</v>
      </c>
      <c r="BI96" s="61">
        <f>BF96*HLOOKUP(mod!$O$3,calc!$AQ$1:$AT$107,$AA96+3,FALSE)*HLOOKUP(mod!$O$3,calc!$AQ$1:$AT$107,2,FALSE)</f>
        <v>0</v>
      </c>
      <c r="BJ96" s="61">
        <v>0</v>
      </c>
      <c r="BK96" s="61">
        <f>SUM(BI$3:BJ96)</f>
        <v>8112000</v>
      </c>
      <c r="BL96" s="62">
        <f t="shared" si="34"/>
        <v>0</v>
      </c>
      <c r="BM96" s="70">
        <f t="shared" si="35"/>
        <v>1</v>
      </c>
      <c r="BN96" s="71">
        <f>IF(SUM(AZ$3:AZ96)*AY$5=0,$Q$4,3)</f>
        <v>1.1499999999999999</v>
      </c>
      <c r="BO96" s="60">
        <v>93</v>
      </c>
      <c r="BP96" s="62">
        <f>SUM(BF$3:BG96)</f>
        <v>15800000</v>
      </c>
    </row>
    <row r="97" spans="1:68" x14ac:dyDescent="0.3">
      <c r="A97" s="60">
        <v>94</v>
      </c>
      <c r="B97" s="62">
        <f t="shared" si="36"/>
        <v>6514788.5840685321</v>
      </c>
      <c r="C97" s="62">
        <f t="shared" si="37"/>
        <v>0.23271702367710353</v>
      </c>
      <c r="D97" s="62">
        <f>SUM(C$3:C97)</f>
        <v>2485211.6486484911</v>
      </c>
      <c r="E97" s="62">
        <f t="shared" si="45"/>
        <v>0.48462453344301043</v>
      </c>
      <c r="F97" s="61">
        <v>0</v>
      </c>
      <c r="G97" s="61">
        <v>0</v>
      </c>
      <c r="H97" s="61">
        <v>0</v>
      </c>
      <c r="I97" s="61">
        <v>0</v>
      </c>
      <c r="J97" s="61">
        <v>0</v>
      </c>
      <c r="K97" s="61">
        <v>0</v>
      </c>
      <c r="L97" s="62">
        <f t="shared" si="30"/>
        <v>6514788.3513515089</v>
      </c>
      <c r="M97" s="70">
        <f t="shared" si="48"/>
        <v>0.2761346276276101</v>
      </c>
      <c r="N97" s="71">
        <f t="shared" si="31"/>
        <v>1.1499999999999999</v>
      </c>
      <c r="O97" s="60">
        <v>94</v>
      </c>
      <c r="Z97" s="60">
        <f>IF(AC97&gt;mod!$M$28,Z96,1)</f>
        <v>1</v>
      </c>
      <c r="AA97" s="60">
        <v>94</v>
      </c>
      <c r="AB97" s="62">
        <f t="shared" si="38"/>
        <v>0</v>
      </c>
      <c r="AC97" s="62">
        <f t="shared" si="39"/>
        <v>0</v>
      </c>
      <c r="AD97" s="62">
        <f>SUM(AC$3:AC97)</f>
        <v>921755.97772666358</v>
      </c>
      <c r="AE97" s="62">
        <f t="shared" si="46"/>
        <v>0</v>
      </c>
      <c r="AF97" s="62">
        <f t="shared" si="40"/>
        <v>0</v>
      </c>
      <c r="AG97" s="62">
        <f t="shared" si="44"/>
        <v>0</v>
      </c>
      <c r="AH97" s="62">
        <f t="shared" si="49"/>
        <v>0</v>
      </c>
      <c r="AI97" s="61">
        <f>AF97*HLOOKUP(mod!$O$3,calc!$AQ$1:$AT$107,AA97+3,FALSE)*HLOOKUP(mod!$O$3,calc!$AQ$1:$AT$107,2,FALSE)</f>
        <v>0</v>
      </c>
      <c r="AJ97" s="61">
        <f>AG97*HLOOKUP(mod!$O$3,calc!$AU$1:$AX$107,$AA97+3,FALSE)*HLOOKUP(mod!$O$3,calc!$AU$1:$AX$107,2,FALSE)</f>
        <v>0</v>
      </c>
      <c r="AK97" s="61">
        <f>SUM(AI$3:AJ97)</f>
        <v>8502800</v>
      </c>
      <c r="AL97" s="62">
        <f t="shared" si="32"/>
        <v>0</v>
      </c>
      <c r="AM97" s="70">
        <f t="shared" si="50"/>
        <v>1</v>
      </c>
      <c r="AN97" s="71">
        <f>IF(SUM(Z$3:Z97)*Y$5=0,$Q$4,3)</f>
        <v>1.1499999999999999</v>
      </c>
      <c r="AO97" s="60">
        <v>94</v>
      </c>
      <c r="AP97" s="62">
        <f>SUM(AF$3:AG97)</f>
        <v>11800000</v>
      </c>
      <c r="AQ97" s="72">
        <v>1</v>
      </c>
      <c r="AR97" s="72">
        <v>1</v>
      </c>
      <c r="AS97" s="72">
        <v>1</v>
      </c>
      <c r="AT97" s="72">
        <v>1</v>
      </c>
      <c r="AU97" s="72">
        <v>1</v>
      </c>
      <c r="AV97" s="72">
        <v>1</v>
      </c>
      <c r="AW97" s="72">
        <v>1</v>
      </c>
      <c r="AX97" s="72">
        <v>1</v>
      </c>
      <c r="AZ97" s="60">
        <f>IF(BC97&lt;mod!$M$28,1,0)</f>
        <v>1</v>
      </c>
      <c r="BA97" s="60">
        <v>94</v>
      </c>
      <c r="BB97" s="62">
        <f t="shared" si="41"/>
        <v>0</v>
      </c>
      <c r="BC97" s="62">
        <f t="shared" si="42"/>
        <v>0</v>
      </c>
      <c r="BD97" s="62">
        <f>SUM(BC$3:BC97)</f>
        <v>959549.24052224937</v>
      </c>
      <c r="BE97" s="62">
        <f t="shared" si="47"/>
        <v>0</v>
      </c>
      <c r="BF97" s="62">
        <f t="shared" si="43"/>
        <v>0</v>
      </c>
      <c r="BG97" s="62">
        <v>0</v>
      </c>
      <c r="BH97" s="62">
        <f t="shared" si="33"/>
        <v>0</v>
      </c>
      <c r="BI97" s="61">
        <f>BF97*HLOOKUP(mod!$O$3,calc!$AQ$1:$AT$107,$AA97+3,FALSE)*HLOOKUP(mod!$O$3,calc!$AQ$1:$AT$107,2,FALSE)</f>
        <v>0</v>
      </c>
      <c r="BJ97" s="61">
        <v>0</v>
      </c>
      <c r="BK97" s="61">
        <f>SUM(BI$3:BJ97)</f>
        <v>8112000</v>
      </c>
      <c r="BL97" s="62">
        <f t="shared" si="34"/>
        <v>0</v>
      </c>
      <c r="BM97" s="70">
        <f t="shared" si="35"/>
        <v>1</v>
      </c>
      <c r="BN97" s="71">
        <f>IF(SUM(AZ$3:AZ97)*AY$5=0,$Q$4,3)</f>
        <v>1.1499999999999999</v>
      </c>
      <c r="BO97" s="60">
        <v>94</v>
      </c>
      <c r="BP97" s="62">
        <f>SUM(BF$3:BG97)</f>
        <v>15800000</v>
      </c>
    </row>
    <row r="98" spans="1:68" x14ac:dyDescent="0.3">
      <c r="A98" s="60">
        <v>95</v>
      </c>
      <c r="B98" s="62">
        <f t="shared" si="36"/>
        <v>6514788.3513515089</v>
      </c>
      <c r="C98" s="62">
        <f t="shared" si="37"/>
        <v>0.19372416425163394</v>
      </c>
      <c r="D98" s="62">
        <f>SUM(C$3:C98)</f>
        <v>2485211.8423726554</v>
      </c>
      <c r="E98" s="62">
        <f t="shared" si="45"/>
        <v>0.4034234336155994</v>
      </c>
      <c r="F98" s="61">
        <v>0</v>
      </c>
      <c r="G98" s="61">
        <v>0</v>
      </c>
      <c r="H98" s="61">
        <v>0</v>
      </c>
      <c r="I98" s="61">
        <v>0</v>
      </c>
      <c r="J98" s="61">
        <v>0</v>
      </c>
      <c r="K98" s="61">
        <v>0</v>
      </c>
      <c r="L98" s="62">
        <f t="shared" si="30"/>
        <v>6514788.1576273451</v>
      </c>
      <c r="M98" s="70">
        <f t="shared" si="48"/>
        <v>0.27613464915251718</v>
      </c>
      <c r="N98" s="71">
        <f t="shared" si="31"/>
        <v>1.1499999999999999</v>
      </c>
      <c r="O98" s="60">
        <v>95</v>
      </c>
      <c r="Z98" s="60">
        <f>IF(AC98&gt;mod!$M$28,Z97,1)</f>
        <v>1</v>
      </c>
      <c r="AA98" s="60">
        <v>95</v>
      </c>
      <c r="AB98" s="62">
        <f t="shared" si="38"/>
        <v>0</v>
      </c>
      <c r="AC98" s="62">
        <f t="shared" si="39"/>
        <v>0</v>
      </c>
      <c r="AD98" s="62">
        <f>SUM(AC$3:AC98)</f>
        <v>921755.97772666358</v>
      </c>
      <c r="AE98" s="62">
        <f t="shared" si="46"/>
        <v>0</v>
      </c>
      <c r="AF98" s="62">
        <f t="shared" si="40"/>
        <v>0</v>
      </c>
      <c r="AG98" s="62">
        <f t="shared" si="44"/>
        <v>0</v>
      </c>
      <c r="AH98" s="62">
        <f t="shared" si="49"/>
        <v>0</v>
      </c>
      <c r="AI98" s="61">
        <f>AF98*HLOOKUP(mod!$O$3,calc!$AQ$1:$AT$107,AA98+3,FALSE)*HLOOKUP(mod!$O$3,calc!$AQ$1:$AT$107,2,FALSE)</f>
        <v>0</v>
      </c>
      <c r="AJ98" s="61">
        <f>AG98*HLOOKUP(mod!$O$3,calc!$AU$1:$AX$107,$AA98+3,FALSE)*HLOOKUP(mod!$O$3,calc!$AU$1:$AX$107,2,FALSE)</f>
        <v>0</v>
      </c>
      <c r="AK98" s="61">
        <f>SUM(AI$3:AJ98)</f>
        <v>8502800</v>
      </c>
      <c r="AL98" s="62">
        <f t="shared" si="32"/>
        <v>0</v>
      </c>
      <c r="AM98" s="70">
        <f t="shared" si="50"/>
        <v>1</v>
      </c>
      <c r="AN98" s="71">
        <f>IF(SUM(Z$3:Z98)*Y$5=0,$Q$4,3)</f>
        <v>1.1499999999999999</v>
      </c>
      <c r="AO98" s="60">
        <v>95</v>
      </c>
      <c r="AP98" s="62">
        <f>SUM(AF$3:AG98)</f>
        <v>11800000</v>
      </c>
      <c r="AQ98" s="72">
        <v>1</v>
      </c>
      <c r="AR98" s="72">
        <v>1</v>
      </c>
      <c r="AS98" s="72">
        <v>1</v>
      </c>
      <c r="AT98" s="72">
        <v>1</v>
      </c>
      <c r="AU98" s="72">
        <v>1</v>
      </c>
      <c r="AV98" s="72">
        <v>1</v>
      </c>
      <c r="AW98" s="72">
        <v>1</v>
      </c>
      <c r="AX98" s="72">
        <v>1</v>
      </c>
      <c r="AZ98" s="60">
        <f>IF(BC98&lt;mod!$M$28,1,0)</f>
        <v>1</v>
      </c>
      <c r="BA98" s="60">
        <v>95</v>
      </c>
      <c r="BB98" s="62">
        <f t="shared" si="41"/>
        <v>0</v>
      </c>
      <c r="BC98" s="62">
        <f t="shared" si="42"/>
        <v>0</v>
      </c>
      <c r="BD98" s="62">
        <f>SUM(BC$3:BC98)</f>
        <v>959549.24052224937</v>
      </c>
      <c r="BE98" s="62">
        <f t="shared" si="47"/>
        <v>0</v>
      </c>
      <c r="BF98" s="62">
        <f t="shared" si="43"/>
        <v>0</v>
      </c>
      <c r="BG98" s="62">
        <v>0</v>
      </c>
      <c r="BH98" s="62">
        <f t="shared" si="33"/>
        <v>0</v>
      </c>
      <c r="BI98" s="61">
        <f>BF98*HLOOKUP(mod!$O$3,calc!$AQ$1:$AT$107,$AA98+3,FALSE)*HLOOKUP(mod!$O$3,calc!$AQ$1:$AT$107,2,FALSE)</f>
        <v>0</v>
      </c>
      <c r="BJ98" s="61">
        <v>0</v>
      </c>
      <c r="BK98" s="61">
        <f>SUM(BI$3:BJ98)</f>
        <v>8112000</v>
      </c>
      <c r="BL98" s="62">
        <f t="shared" si="34"/>
        <v>0</v>
      </c>
      <c r="BM98" s="70">
        <f t="shared" si="35"/>
        <v>1</v>
      </c>
      <c r="BN98" s="71">
        <f>IF(SUM(AZ$3:AZ98)*AY$5=0,$Q$4,3)</f>
        <v>1.1499999999999999</v>
      </c>
      <c r="BO98" s="60">
        <v>95</v>
      </c>
      <c r="BP98" s="62">
        <f>SUM(BF$3:BG98)</f>
        <v>15800000</v>
      </c>
    </row>
    <row r="99" spans="1:68" x14ac:dyDescent="0.3">
      <c r="A99" s="60">
        <v>96</v>
      </c>
      <c r="B99" s="62">
        <f t="shared" si="36"/>
        <v>6514788.1576273451</v>
      </c>
      <c r="C99" s="62">
        <f t="shared" si="37"/>
        <v>0.16126474164219104</v>
      </c>
      <c r="D99" s="62">
        <f>SUM(C$3:C99)</f>
        <v>2485212.0036373972</v>
      </c>
      <c r="E99" s="62">
        <f t="shared" si="45"/>
        <v>0.33582793581608616</v>
      </c>
      <c r="F99" s="61">
        <v>0</v>
      </c>
      <c r="G99" s="61">
        <v>0</v>
      </c>
      <c r="H99" s="61">
        <v>0</v>
      </c>
      <c r="I99" s="61">
        <v>0</v>
      </c>
      <c r="J99" s="61">
        <v>0</v>
      </c>
      <c r="K99" s="61">
        <v>0</v>
      </c>
      <c r="L99" s="62">
        <f t="shared" si="30"/>
        <v>6514787.9963626033</v>
      </c>
      <c r="M99" s="70">
        <f t="shared" si="48"/>
        <v>0.2761346670708219</v>
      </c>
      <c r="N99" s="71">
        <f t="shared" si="31"/>
        <v>1.1499999999999999</v>
      </c>
      <c r="O99" s="60">
        <v>96</v>
      </c>
      <c r="Z99" s="60">
        <f>IF(AC99&gt;mod!$M$28,Z98,1)</f>
        <v>1</v>
      </c>
      <c r="AA99" s="60">
        <v>96</v>
      </c>
      <c r="AB99" s="62">
        <f t="shared" si="38"/>
        <v>0</v>
      </c>
      <c r="AC99" s="62">
        <f t="shared" si="39"/>
        <v>0</v>
      </c>
      <c r="AD99" s="62">
        <f>SUM(AC$3:AC99)</f>
        <v>921755.97772666358</v>
      </c>
      <c r="AE99" s="62">
        <f t="shared" si="46"/>
        <v>0</v>
      </c>
      <c r="AF99" s="62">
        <f t="shared" si="40"/>
        <v>0</v>
      </c>
      <c r="AG99" s="62">
        <f t="shared" si="44"/>
        <v>0</v>
      </c>
      <c r="AH99" s="62">
        <f t="shared" si="49"/>
        <v>0</v>
      </c>
      <c r="AI99" s="61">
        <f>AF99*HLOOKUP(mod!$O$3,calc!$AQ$1:$AT$107,AA99+3,FALSE)*HLOOKUP(mod!$O$3,calc!$AQ$1:$AT$107,2,FALSE)</f>
        <v>0</v>
      </c>
      <c r="AJ99" s="61">
        <f>AG99*HLOOKUP(mod!$O$3,calc!$AU$1:$AX$107,$AA99+3,FALSE)*HLOOKUP(mod!$O$3,calc!$AU$1:$AX$107,2,FALSE)</f>
        <v>0</v>
      </c>
      <c r="AK99" s="61">
        <f>SUM(AI$3:AJ99)</f>
        <v>8502800</v>
      </c>
      <c r="AL99" s="62">
        <f t="shared" si="32"/>
        <v>0</v>
      </c>
      <c r="AM99" s="70">
        <f t="shared" si="50"/>
        <v>1</v>
      </c>
      <c r="AN99" s="71">
        <f>IF(SUM(Z$3:Z99)*Y$5=0,$Q$4,3)</f>
        <v>1.1499999999999999</v>
      </c>
      <c r="AO99" s="60">
        <v>96</v>
      </c>
      <c r="AP99" s="62">
        <f>SUM(AF$3:AG99)</f>
        <v>11800000</v>
      </c>
      <c r="AQ99" s="72">
        <v>1</v>
      </c>
      <c r="AR99" s="72">
        <v>1</v>
      </c>
      <c r="AS99" s="72">
        <v>1</v>
      </c>
      <c r="AT99" s="72">
        <v>1</v>
      </c>
      <c r="AU99" s="72">
        <v>1</v>
      </c>
      <c r="AV99" s="72">
        <v>1</v>
      </c>
      <c r="AW99" s="72">
        <v>1</v>
      </c>
      <c r="AX99" s="72">
        <v>1</v>
      </c>
      <c r="AZ99" s="60">
        <f>IF(BC99&lt;mod!$M$28,1,0)</f>
        <v>1</v>
      </c>
      <c r="BA99" s="60">
        <v>96</v>
      </c>
      <c r="BB99" s="62">
        <f t="shared" si="41"/>
        <v>0</v>
      </c>
      <c r="BC99" s="62">
        <f t="shared" si="42"/>
        <v>0</v>
      </c>
      <c r="BD99" s="62">
        <f>SUM(BC$3:BC99)</f>
        <v>959549.24052224937</v>
      </c>
      <c r="BE99" s="62">
        <f t="shared" si="47"/>
        <v>0</v>
      </c>
      <c r="BF99" s="62">
        <f t="shared" si="43"/>
        <v>0</v>
      </c>
      <c r="BG99" s="62">
        <v>0</v>
      </c>
      <c r="BH99" s="62">
        <f t="shared" si="33"/>
        <v>0</v>
      </c>
      <c r="BI99" s="61">
        <f>BF99*HLOOKUP(mod!$O$3,calc!$AQ$1:$AT$107,$AA99+3,FALSE)*HLOOKUP(mod!$O$3,calc!$AQ$1:$AT$107,2,FALSE)</f>
        <v>0</v>
      </c>
      <c r="BJ99" s="61">
        <v>0</v>
      </c>
      <c r="BK99" s="61">
        <f>SUM(BI$3:BJ99)</f>
        <v>8112000</v>
      </c>
      <c r="BL99" s="62">
        <f t="shared" si="34"/>
        <v>0</v>
      </c>
      <c r="BM99" s="70">
        <f t="shared" si="35"/>
        <v>1</v>
      </c>
      <c r="BN99" s="71">
        <f>IF(SUM(AZ$3:AZ99)*AY$5=0,$Q$4,3)</f>
        <v>1.1499999999999999</v>
      </c>
      <c r="BO99" s="60">
        <v>96</v>
      </c>
      <c r="BP99" s="62">
        <f>SUM(BF$3:BG99)</f>
        <v>15800000</v>
      </c>
    </row>
    <row r="100" spans="1:68" x14ac:dyDescent="0.3">
      <c r="A100" s="60">
        <v>97</v>
      </c>
      <c r="B100" s="62">
        <f t="shared" si="36"/>
        <v>6514787.9963626033</v>
      </c>
      <c r="C100" s="62">
        <f t="shared" si="37"/>
        <v>0.13424404928334688</v>
      </c>
      <c r="D100" s="62">
        <f>SUM(C$3:C100)</f>
        <v>2485212.1378814466</v>
      </c>
      <c r="E100" s="62">
        <f t="shared" si="45"/>
        <v>0.27955836786687382</v>
      </c>
      <c r="F100" s="61">
        <v>0</v>
      </c>
      <c r="G100" s="61">
        <v>0</v>
      </c>
      <c r="H100" s="61">
        <v>0</v>
      </c>
      <c r="I100" s="61">
        <v>0</v>
      </c>
      <c r="J100" s="61">
        <v>0</v>
      </c>
      <c r="K100" s="61">
        <v>0</v>
      </c>
      <c r="L100" s="62">
        <f t="shared" si="30"/>
        <v>6514787.8621185543</v>
      </c>
      <c r="M100" s="70">
        <f t="shared" si="48"/>
        <v>0.27613468198682734</v>
      </c>
      <c r="N100" s="71">
        <f t="shared" si="31"/>
        <v>1.1499999999999999</v>
      </c>
      <c r="O100" s="60">
        <v>97</v>
      </c>
      <c r="Z100" s="60">
        <f>IF(AC100&gt;mod!$M$28,Z99,1)</f>
        <v>1</v>
      </c>
      <c r="AA100" s="60">
        <v>97</v>
      </c>
      <c r="AB100" s="62">
        <f t="shared" si="38"/>
        <v>0</v>
      </c>
      <c r="AC100" s="62">
        <f t="shared" si="39"/>
        <v>0</v>
      </c>
      <c r="AD100" s="62">
        <f>SUM(AC$3:AC100)</f>
        <v>921755.97772666358</v>
      </c>
      <c r="AE100" s="62">
        <f t="shared" si="46"/>
        <v>0</v>
      </c>
      <c r="AF100" s="62">
        <f t="shared" si="40"/>
        <v>0</v>
      </c>
      <c r="AG100" s="62">
        <f t="shared" si="44"/>
        <v>0</v>
      </c>
      <c r="AH100" s="62">
        <f t="shared" si="49"/>
        <v>0</v>
      </c>
      <c r="AI100" s="61">
        <f>AF100*HLOOKUP(mod!$O$3,calc!$AQ$1:$AT$107,AA100+3,FALSE)*HLOOKUP(mod!$O$3,calc!$AQ$1:$AT$107,2,FALSE)</f>
        <v>0</v>
      </c>
      <c r="AJ100" s="61">
        <f>AG100*HLOOKUP(mod!$O$3,calc!$AU$1:$AX$107,$AA100+3,FALSE)*HLOOKUP(mod!$O$3,calc!$AU$1:$AX$107,2,FALSE)</f>
        <v>0</v>
      </c>
      <c r="AK100" s="61">
        <f>SUM(AI$3:AJ100)</f>
        <v>8502800</v>
      </c>
      <c r="AL100" s="62">
        <f t="shared" si="32"/>
        <v>0</v>
      </c>
      <c r="AM100" s="70">
        <f t="shared" si="50"/>
        <v>1</v>
      </c>
      <c r="AN100" s="71">
        <f>IF(SUM(Z$3:Z100)*Y$5=0,$Q$4,3)</f>
        <v>1.1499999999999999</v>
      </c>
      <c r="AO100" s="60">
        <v>97</v>
      </c>
      <c r="AP100" s="62">
        <f>SUM(AF$3:AG100)</f>
        <v>11800000</v>
      </c>
      <c r="AQ100" s="72">
        <v>1</v>
      </c>
      <c r="AR100" s="72">
        <v>1</v>
      </c>
      <c r="AS100" s="72">
        <v>1</v>
      </c>
      <c r="AT100" s="72">
        <v>1</v>
      </c>
      <c r="AU100" s="72">
        <v>1</v>
      </c>
      <c r="AV100" s="72">
        <v>1</v>
      </c>
      <c r="AW100" s="72">
        <v>1</v>
      </c>
      <c r="AX100" s="72">
        <v>1</v>
      </c>
      <c r="AZ100" s="60">
        <f>IF(BC100&lt;mod!$M$28,1,0)</f>
        <v>1</v>
      </c>
      <c r="BA100" s="60">
        <v>97</v>
      </c>
      <c r="BB100" s="62">
        <f t="shared" si="41"/>
        <v>0</v>
      </c>
      <c r="BC100" s="62">
        <f t="shared" si="42"/>
        <v>0</v>
      </c>
      <c r="BD100" s="62">
        <f>SUM(BC$3:BC100)</f>
        <v>959549.24052224937</v>
      </c>
      <c r="BE100" s="62">
        <f t="shared" si="47"/>
        <v>0</v>
      </c>
      <c r="BF100" s="62">
        <f t="shared" si="43"/>
        <v>0</v>
      </c>
      <c r="BG100" s="62">
        <v>0</v>
      </c>
      <c r="BH100" s="62">
        <f t="shared" si="33"/>
        <v>0</v>
      </c>
      <c r="BI100" s="61">
        <f>BF100*HLOOKUP(mod!$O$3,calc!$AQ$1:$AT$107,$AA100+3,FALSE)*HLOOKUP(mod!$O$3,calc!$AQ$1:$AT$107,2,FALSE)</f>
        <v>0</v>
      </c>
      <c r="BJ100" s="61">
        <v>0</v>
      </c>
      <c r="BK100" s="61">
        <f>SUM(BI$3:BJ100)</f>
        <v>8112000</v>
      </c>
      <c r="BL100" s="62">
        <f t="shared" si="34"/>
        <v>0</v>
      </c>
      <c r="BM100" s="70">
        <f t="shared" si="35"/>
        <v>1</v>
      </c>
      <c r="BN100" s="71">
        <f>IF(SUM(AZ$3:AZ100)*AY$5=0,$Q$4,3)</f>
        <v>1.1499999999999999</v>
      </c>
      <c r="BO100" s="60">
        <v>97</v>
      </c>
      <c r="BP100" s="62">
        <f>SUM(BF$3:BG100)</f>
        <v>15800000</v>
      </c>
    </row>
    <row r="101" spans="1:68" x14ac:dyDescent="0.3">
      <c r="A101" s="60">
        <v>98</v>
      </c>
      <c r="B101" s="62">
        <f t="shared" si="36"/>
        <v>6514787.8621185543</v>
      </c>
      <c r="C101" s="62">
        <f t="shared" si="37"/>
        <v>0.11175080313974581</v>
      </c>
      <c r="D101" s="62">
        <f>SUM(C$3:C101)</f>
        <v>2485212.2496322496</v>
      </c>
      <c r="E101" s="62">
        <f t="shared" si="45"/>
        <v>0.23271702367710353</v>
      </c>
      <c r="F101" s="61">
        <v>0</v>
      </c>
      <c r="G101" s="61">
        <v>0</v>
      </c>
      <c r="H101" s="61">
        <v>0</v>
      </c>
      <c r="I101" s="61">
        <v>0</v>
      </c>
      <c r="J101" s="61">
        <v>0</v>
      </c>
      <c r="K101" s="61">
        <v>0</v>
      </c>
      <c r="L101" s="62">
        <f t="shared" si="30"/>
        <v>6514787.7503677513</v>
      </c>
      <c r="M101" s="70">
        <f t="shared" si="48"/>
        <v>0.27613469440358318</v>
      </c>
      <c r="N101" s="71">
        <f t="shared" si="31"/>
        <v>1.1499999999999999</v>
      </c>
      <c r="O101" s="60">
        <v>98</v>
      </c>
      <c r="Z101" s="60">
        <f>IF(AC101&gt;mod!$M$28,Z100,1)</f>
        <v>1</v>
      </c>
      <c r="AA101" s="60">
        <v>98</v>
      </c>
      <c r="AB101" s="62">
        <f t="shared" si="38"/>
        <v>0</v>
      </c>
      <c r="AC101" s="62">
        <f t="shared" si="39"/>
        <v>0</v>
      </c>
      <c r="AD101" s="62">
        <f>SUM(AC$3:AC101)</f>
        <v>921755.97772666358</v>
      </c>
      <c r="AE101" s="62">
        <f t="shared" si="46"/>
        <v>0</v>
      </c>
      <c r="AF101" s="62">
        <f t="shared" si="40"/>
        <v>0</v>
      </c>
      <c r="AG101" s="62">
        <f t="shared" si="44"/>
        <v>0</v>
      </c>
      <c r="AH101" s="62">
        <f t="shared" si="49"/>
        <v>0</v>
      </c>
      <c r="AI101" s="61">
        <f>AF101*HLOOKUP(mod!$O$3,calc!$AQ$1:$AT$107,AA101+3,FALSE)*HLOOKUP(mod!$O$3,calc!$AQ$1:$AT$107,2,FALSE)</f>
        <v>0</v>
      </c>
      <c r="AJ101" s="61">
        <f>AG101*HLOOKUP(mod!$O$3,calc!$AU$1:$AX$107,$AA101+3,FALSE)*HLOOKUP(mod!$O$3,calc!$AU$1:$AX$107,2,FALSE)</f>
        <v>0</v>
      </c>
      <c r="AK101" s="61">
        <f>SUM(AI$3:AJ101)</f>
        <v>8502800</v>
      </c>
      <c r="AL101" s="62">
        <f t="shared" si="32"/>
        <v>0</v>
      </c>
      <c r="AM101" s="70">
        <f t="shared" si="50"/>
        <v>1</v>
      </c>
      <c r="AN101" s="71">
        <f>IF(SUM(Z$3:Z101)*Y$5=0,$Q$4,3)</f>
        <v>1.1499999999999999</v>
      </c>
      <c r="AO101" s="60">
        <v>98</v>
      </c>
      <c r="AP101" s="62">
        <f>SUM(AF$3:AG101)</f>
        <v>11800000</v>
      </c>
      <c r="AQ101" s="72">
        <v>1</v>
      </c>
      <c r="AR101" s="72">
        <v>1</v>
      </c>
      <c r="AS101" s="72">
        <v>1</v>
      </c>
      <c r="AT101" s="72">
        <v>1</v>
      </c>
      <c r="AU101" s="72">
        <v>1</v>
      </c>
      <c r="AV101" s="72">
        <v>1</v>
      </c>
      <c r="AW101" s="72">
        <v>1</v>
      </c>
      <c r="AX101" s="72">
        <v>1</v>
      </c>
      <c r="AZ101" s="60">
        <f>IF(BC101&lt;mod!$M$28,1,0)</f>
        <v>1</v>
      </c>
      <c r="BA101" s="60">
        <v>98</v>
      </c>
      <c r="BB101" s="62">
        <f t="shared" si="41"/>
        <v>0</v>
      </c>
      <c r="BC101" s="62">
        <f t="shared" si="42"/>
        <v>0</v>
      </c>
      <c r="BD101" s="62">
        <f>SUM(BC$3:BC101)</f>
        <v>959549.24052224937</v>
      </c>
      <c r="BE101" s="62">
        <f t="shared" si="47"/>
        <v>0</v>
      </c>
      <c r="BF101" s="62">
        <f t="shared" si="43"/>
        <v>0</v>
      </c>
      <c r="BG101" s="62">
        <v>0</v>
      </c>
      <c r="BH101" s="62">
        <f t="shared" si="33"/>
        <v>0</v>
      </c>
      <c r="BI101" s="61">
        <f>BF101*HLOOKUP(mod!$O$3,calc!$AQ$1:$AT$107,$AA101+3,FALSE)*HLOOKUP(mod!$O$3,calc!$AQ$1:$AT$107,2,FALSE)</f>
        <v>0</v>
      </c>
      <c r="BJ101" s="61">
        <v>0</v>
      </c>
      <c r="BK101" s="61">
        <f>SUM(BI$3:BJ101)</f>
        <v>8112000</v>
      </c>
      <c r="BL101" s="62">
        <f t="shared" si="34"/>
        <v>0</v>
      </c>
      <c r="BM101" s="70">
        <f t="shared" si="35"/>
        <v>1</v>
      </c>
      <c r="BN101" s="71">
        <f>IF(SUM(AZ$3:AZ101)*AY$5=0,$Q$4,3)</f>
        <v>1.1499999999999999</v>
      </c>
      <c r="BO101" s="60">
        <v>98</v>
      </c>
      <c r="BP101" s="62">
        <f>SUM(BF$3:BG101)</f>
        <v>15800000</v>
      </c>
    </row>
    <row r="102" spans="1:68" x14ac:dyDescent="0.3">
      <c r="A102" s="60">
        <v>99</v>
      </c>
      <c r="B102" s="62">
        <f t="shared" si="36"/>
        <v>6514787.7503677513</v>
      </c>
      <c r="C102" s="62">
        <f t="shared" si="37"/>
        <v>9.3026408655206672E-2</v>
      </c>
      <c r="D102" s="62">
        <f>SUM(C$3:C102)</f>
        <v>2485212.342658658</v>
      </c>
      <c r="E102" s="62">
        <f t="shared" si="45"/>
        <v>0.19372416425163394</v>
      </c>
      <c r="F102" s="61">
        <v>0</v>
      </c>
      <c r="G102" s="61">
        <v>0</v>
      </c>
      <c r="H102" s="61">
        <v>0</v>
      </c>
      <c r="I102" s="61">
        <v>0</v>
      </c>
      <c r="J102" s="61">
        <v>0</v>
      </c>
      <c r="K102" s="61">
        <v>0</v>
      </c>
      <c r="L102" s="62">
        <f t="shared" si="30"/>
        <v>6514787.6573413424</v>
      </c>
      <c r="M102" s="70">
        <f t="shared" si="48"/>
        <v>0.2761347047398508</v>
      </c>
      <c r="N102" s="71">
        <f t="shared" si="31"/>
        <v>1.1499999999999999</v>
      </c>
      <c r="O102" s="60">
        <v>99</v>
      </c>
      <c r="Z102" s="60">
        <f>IF(AC102&gt;mod!$M$28,Z101,1)</f>
        <v>1</v>
      </c>
      <c r="AA102" s="60">
        <v>99</v>
      </c>
      <c r="AB102" s="62">
        <f t="shared" si="38"/>
        <v>0</v>
      </c>
      <c r="AC102" s="62">
        <f t="shared" si="39"/>
        <v>0</v>
      </c>
      <c r="AD102" s="62">
        <f>SUM(AC$3:AC102)</f>
        <v>921755.97772666358</v>
      </c>
      <c r="AE102" s="62">
        <f t="shared" si="46"/>
        <v>0</v>
      </c>
      <c r="AF102" s="62">
        <f t="shared" si="40"/>
        <v>0</v>
      </c>
      <c r="AG102" s="62">
        <f t="shared" si="44"/>
        <v>0</v>
      </c>
      <c r="AH102" s="62">
        <f t="shared" si="49"/>
        <v>0</v>
      </c>
      <c r="AI102" s="61">
        <f>AF102*HLOOKUP(mod!$O$3,calc!$AQ$1:$AT$107,AA102+3,FALSE)*HLOOKUP(mod!$O$3,calc!$AQ$1:$AT$107,2,FALSE)</f>
        <v>0</v>
      </c>
      <c r="AJ102" s="61">
        <f>AG102*HLOOKUP(mod!$O$3,calc!$AU$1:$AX$107,$AA102+3,FALSE)*HLOOKUP(mod!$O$3,calc!$AU$1:$AX$107,2,FALSE)</f>
        <v>0</v>
      </c>
      <c r="AK102" s="61">
        <f>SUM(AI$3:AJ102)</f>
        <v>8502800</v>
      </c>
      <c r="AL102" s="62">
        <f t="shared" si="32"/>
        <v>0</v>
      </c>
      <c r="AM102" s="70">
        <f t="shared" si="50"/>
        <v>1</v>
      </c>
      <c r="AN102" s="71">
        <f>IF(SUM(Z$3:Z102)*Y$5=0,$Q$4,3)</f>
        <v>1.1499999999999999</v>
      </c>
      <c r="AO102" s="60">
        <v>99</v>
      </c>
      <c r="AP102" s="62">
        <f>SUM(AF$3:AG102)</f>
        <v>11800000</v>
      </c>
      <c r="AQ102" s="72">
        <v>1</v>
      </c>
      <c r="AR102" s="72">
        <v>1</v>
      </c>
      <c r="AS102" s="72">
        <v>1</v>
      </c>
      <c r="AT102" s="72">
        <v>1</v>
      </c>
      <c r="AU102" s="72">
        <v>1</v>
      </c>
      <c r="AV102" s="72">
        <v>1</v>
      </c>
      <c r="AW102" s="72">
        <v>1</v>
      </c>
      <c r="AX102" s="72">
        <v>1</v>
      </c>
      <c r="AZ102" s="60">
        <f>IF(BC102&lt;mod!$M$28,1,0)</f>
        <v>1</v>
      </c>
      <c r="BA102" s="60">
        <v>99</v>
      </c>
      <c r="BB102" s="62">
        <f t="shared" si="41"/>
        <v>0</v>
      </c>
      <c r="BC102" s="62">
        <f t="shared" si="42"/>
        <v>0</v>
      </c>
      <c r="BD102" s="62">
        <f>SUM(BC$3:BC102)</f>
        <v>959549.24052224937</v>
      </c>
      <c r="BE102" s="62">
        <f t="shared" si="47"/>
        <v>0</v>
      </c>
      <c r="BF102" s="62">
        <f t="shared" si="43"/>
        <v>0</v>
      </c>
      <c r="BG102" s="62">
        <v>0</v>
      </c>
      <c r="BH102" s="62">
        <f t="shared" si="33"/>
        <v>0</v>
      </c>
      <c r="BI102" s="61">
        <f>BF102*HLOOKUP(mod!$O$3,calc!$AQ$1:$AT$107,$AA102+3,FALSE)*HLOOKUP(mod!$O$3,calc!$AQ$1:$AT$107,2,FALSE)</f>
        <v>0</v>
      </c>
      <c r="BJ102" s="61">
        <v>0</v>
      </c>
      <c r="BK102" s="61">
        <f>SUM(BI$3:BJ102)</f>
        <v>8112000</v>
      </c>
      <c r="BL102" s="62">
        <f t="shared" si="34"/>
        <v>0</v>
      </c>
      <c r="BM102" s="70">
        <f t="shared" si="35"/>
        <v>1</v>
      </c>
      <c r="BN102" s="71">
        <f>IF(SUM(AZ$3:AZ102)*AY$5=0,$Q$4,3)</f>
        <v>1.1499999999999999</v>
      </c>
      <c r="BO102" s="60">
        <v>99</v>
      </c>
      <c r="BP102" s="62">
        <f>SUM(BF$3:BG102)</f>
        <v>15800000</v>
      </c>
    </row>
    <row r="103" spans="1:68" x14ac:dyDescent="0.3">
      <c r="A103" s="60">
        <v>100</v>
      </c>
      <c r="B103" s="62">
        <f t="shared" si="36"/>
        <v>6514787.6573413424</v>
      </c>
      <c r="C103" s="62">
        <f t="shared" si="37"/>
        <v>7.7439377083421329E-2</v>
      </c>
      <c r="D103" s="62">
        <f>SUM(C$3:C103)</f>
        <v>2485212.4200980351</v>
      </c>
      <c r="E103" s="62">
        <f t="shared" si="45"/>
        <v>0.16126474164219104</v>
      </c>
      <c r="F103" s="61">
        <v>0</v>
      </c>
      <c r="G103" s="61">
        <v>0</v>
      </c>
      <c r="H103" s="61">
        <v>0</v>
      </c>
      <c r="I103" s="61">
        <v>0</v>
      </c>
      <c r="J103" s="61">
        <v>0</v>
      </c>
      <c r="K103" s="61">
        <v>0</v>
      </c>
      <c r="L103" s="62">
        <f t="shared" si="30"/>
        <v>6514787.5799019653</v>
      </c>
      <c r="M103" s="70">
        <f t="shared" si="48"/>
        <v>0.27613471334422612</v>
      </c>
      <c r="N103" s="71">
        <f t="shared" si="31"/>
        <v>1.1499999999999999</v>
      </c>
      <c r="O103" s="60">
        <v>100</v>
      </c>
      <c r="Z103" s="60">
        <f>IF(AC103&gt;mod!$M$28,Z102,1)</f>
        <v>1</v>
      </c>
      <c r="AA103" s="60">
        <v>100</v>
      </c>
      <c r="AB103" s="62">
        <f t="shared" si="38"/>
        <v>0</v>
      </c>
      <c r="AC103" s="62">
        <f t="shared" si="39"/>
        <v>0</v>
      </c>
      <c r="AD103" s="62">
        <f>SUM(AC$3:AC103)</f>
        <v>921755.97772666358</v>
      </c>
      <c r="AE103" s="62">
        <f t="shared" si="46"/>
        <v>0</v>
      </c>
      <c r="AF103" s="62">
        <f t="shared" si="40"/>
        <v>0</v>
      </c>
      <c r="AG103" s="62">
        <f t="shared" si="44"/>
        <v>0</v>
      </c>
      <c r="AH103" s="62">
        <f t="shared" si="49"/>
        <v>0</v>
      </c>
      <c r="AI103" s="61">
        <f>AF103*HLOOKUP(mod!$O$3,calc!$AQ$1:$AT$107,AA103+3,FALSE)*HLOOKUP(mod!$O$3,calc!$AQ$1:$AT$107,2,FALSE)</f>
        <v>0</v>
      </c>
      <c r="AJ103" s="61">
        <f>AG103*HLOOKUP(mod!$O$3,calc!$AU$1:$AX$107,$AA103+3,FALSE)*HLOOKUP(mod!$O$3,calc!$AU$1:$AX$107,2,FALSE)</f>
        <v>0</v>
      </c>
      <c r="AK103" s="61">
        <f>SUM(AI$3:AJ103)</f>
        <v>8502800</v>
      </c>
      <c r="AL103" s="62">
        <f t="shared" si="32"/>
        <v>0</v>
      </c>
      <c r="AM103" s="70">
        <f t="shared" si="50"/>
        <v>1</v>
      </c>
      <c r="AN103" s="71">
        <f>IF(SUM(Z$3:Z103)*Y$5=0,$Q$4,3)</f>
        <v>1.1499999999999999</v>
      </c>
      <c r="AO103" s="60">
        <v>100</v>
      </c>
      <c r="AP103" s="62">
        <f>SUM(AF$3:AG103)</f>
        <v>11800000</v>
      </c>
      <c r="AQ103" s="72">
        <v>1</v>
      </c>
      <c r="AR103" s="72">
        <v>1</v>
      </c>
      <c r="AS103" s="72">
        <v>1</v>
      </c>
      <c r="AT103" s="72">
        <v>1</v>
      </c>
      <c r="AU103" s="72">
        <v>1</v>
      </c>
      <c r="AV103" s="72">
        <v>1</v>
      </c>
      <c r="AW103" s="72">
        <v>1</v>
      </c>
      <c r="AX103" s="72">
        <v>1</v>
      </c>
      <c r="AZ103" s="60">
        <f>IF(BC103&lt;mod!$M$28,1,0)</f>
        <v>1</v>
      </c>
      <c r="BA103" s="60">
        <v>100</v>
      </c>
      <c r="BB103" s="62">
        <f t="shared" si="41"/>
        <v>0</v>
      </c>
      <c r="BC103" s="62">
        <f t="shared" si="42"/>
        <v>0</v>
      </c>
      <c r="BD103" s="62">
        <f>SUM(BC$3:BC103)</f>
        <v>959549.24052224937</v>
      </c>
      <c r="BE103" s="62">
        <f t="shared" si="47"/>
        <v>0</v>
      </c>
      <c r="BF103" s="62">
        <f t="shared" si="43"/>
        <v>0</v>
      </c>
      <c r="BG103" s="62">
        <v>0</v>
      </c>
      <c r="BH103" s="62">
        <f t="shared" si="33"/>
        <v>0</v>
      </c>
      <c r="BI103" s="61">
        <f>BF103*HLOOKUP(mod!$O$3,calc!$AQ$1:$AT$107,$AA103+3,FALSE)*HLOOKUP(mod!$O$3,calc!$AQ$1:$AT$107,2,FALSE)</f>
        <v>0</v>
      </c>
      <c r="BJ103" s="61">
        <v>0</v>
      </c>
      <c r="BK103" s="61">
        <f>SUM(BI$3:BJ103)</f>
        <v>8112000</v>
      </c>
      <c r="BL103" s="62">
        <f t="shared" si="34"/>
        <v>0</v>
      </c>
      <c r="BM103" s="70">
        <f t="shared" si="35"/>
        <v>1</v>
      </c>
      <c r="BN103" s="71">
        <f>IF(SUM(AZ$3:AZ103)*AY$5=0,$Q$4,3)</f>
        <v>1.1499999999999999</v>
      </c>
      <c r="BO103" s="60">
        <v>100</v>
      </c>
      <c r="BP103" s="62">
        <f>SUM(BF$3:BG103)</f>
        <v>15800000</v>
      </c>
    </row>
    <row r="104" spans="1:68" x14ac:dyDescent="0.3">
      <c r="A104" s="60">
        <v>101</v>
      </c>
      <c r="B104" s="62">
        <f t="shared" si="36"/>
        <v>6514787.5799019653</v>
      </c>
      <c r="C104" s="62">
        <f t="shared" si="37"/>
        <v>6.4464028424575659E-2</v>
      </c>
      <c r="D104" s="62">
        <f>SUM(C$3:C104)</f>
        <v>2485212.4845620636</v>
      </c>
      <c r="E104" s="62">
        <f t="shared" si="45"/>
        <v>0.13424404928334688</v>
      </c>
      <c r="F104" s="61">
        <v>0</v>
      </c>
      <c r="G104" s="61">
        <v>0</v>
      </c>
      <c r="H104" s="61">
        <v>0</v>
      </c>
      <c r="I104" s="61">
        <v>0</v>
      </c>
      <c r="J104" s="61">
        <v>0</v>
      </c>
      <c r="K104" s="61">
        <v>0</v>
      </c>
      <c r="L104" s="62">
        <f t="shared" si="30"/>
        <v>6514787.5154379373</v>
      </c>
      <c r="M104" s="70">
        <f t="shared" si="48"/>
        <v>0.2761347205068958</v>
      </c>
      <c r="N104" s="71">
        <f t="shared" si="31"/>
        <v>1.1499999999999999</v>
      </c>
      <c r="O104" s="60">
        <v>101</v>
      </c>
      <c r="Z104" s="60">
        <f>IF(AC104&gt;mod!$M$28,Z103,1)</f>
        <v>1</v>
      </c>
      <c r="AA104" s="60">
        <v>101</v>
      </c>
      <c r="AB104" s="62">
        <f t="shared" si="38"/>
        <v>0</v>
      </c>
      <c r="AC104" s="62">
        <f t="shared" si="39"/>
        <v>0</v>
      </c>
      <c r="AD104" s="62">
        <f>SUM(AC$3:AC104)</f>
        <v>921755.97772666358</v>
      </c>
      <c r="AE104" s="62">
        <f t="shared" si="46"/>
        <v>0</v>
      </c>
      <c r="AF104" s="62">
        <f t="shared" si="40"/>
        <v>0</v>
      </c>
      <c r="AG104" s="62">
        <f t="shared" si="44"/>
        <v>0</v>
      </c>
      <c r="AH104" s="62">
        <f t="shared" si="49"/>
        <v>0</v>
      </c>
      <c r="AI104" s="61">
        <f>AF104*HLOOKUP(mod!$O$3,calc!$AQ$1:$AT$107,AA104+3,FALSE)*HLOOKUP(mod!$O$3,calc!$AQ$1:$AT$107,2,FALSE)</f>
        <v>0</v>
      </c>
      <c r="AJ104" s="61">
        <f>AG104*HLOOKUP(mod!$O$3,calc!$AU$1:$AX$107,$AA104+3,FALSE)*HLOOKUP(mod!$O$3,calc!$AU$1:$AX$107,2,FALSE)</f>
        <v>0</v>
      </c>
      <c r="AK104" s="61">
        <f>SUM(AI$3:AJ104)</f>
        <v>8502800</v>
      </c>
      <c r="AL104" s="62">
        <f t="shared" si="32"/>
        <v>0</v>
      </c>
      <c r="AM104" s="70">
        <f t="shared" si="50"/>
        <v>1</v>
      </c>
      <c r="AN104" s="71">
        <f>IF(SUM(Z$3:Z104)*Y$5=0,$Q$4,3)</f>
        <v>1.1499999999999999</v>
      </c>
      <c r="AO104" s="60">
        <v>101</v>
      </c>
      <c r="AP104" s="62">
        <f>SUM(AF$3:AG104)</f>
        <v>11800000</v>
      </c>
      <c r="AQ104" s="72">
        <v>1</v>
      </c>
      <c r="AR104" s="72">
        <v>1</v>
      </c>
      <c r="AS104" s="72">
        <v>1</v>
      </c>
      <c r="AT104" s="72">
        <v>1</v>
      </c>
      <c r="AU104" s="72">
        <v>1</v>
      </c>
      <c r="AV104" s="72">
        <v>1</v>
      </c>
      <c r="AW104" s="72">
        <v>1</v>
      </c>
      <c r="AX104" s="72">
        <v>1</v>
      </c>
      <c r="AZ104" s="60">
        <f>IF(BC104&lt;mod!$M$28,1,0)</f>
        <v>1</v>
      </c>
      <c r="BA104" s="60">
        <v>101</v>
      </c>
      <c r="BB104" s="62">
        <f t="shared" si="41"/>
        <v>0</v>
      </c>
      <c r="BC104" s="62">
        <f t="shared" si="42"/>
        <v>0</v>
      </c>
      <c r="BD104" s="62">
        <f>SUM(BC$3:BC104)</f>
        <v>959549.24052224937</v>
      </c>
      <c r="BE104" s="62">
        <f t="shared" si="47"/>
        <v>0</v>
      </c>
      <c r="BF104" s="62">
        <f t="shared" si="43"/>
        <v>0</v>
      </c>
      <c r="BG104" s="62">
        <v>0</v>
      </c>
      <c r="BH104" s="62">
        <f t="shared" si="33"/>
        <v>0</v>
      </c>
      <c r="BI104" s="61">
        <f>BF104*HLOOKUP(mod!$O$3,calc!$AQ$1:$AT$107,$AA104+3,FALSE)*HLOOKUP(mod!$O$3,calc!$AQ$1:$AT$107,2,FALSE)</f>
        <v>0</v>
      </c>
      <c r="BJ104" s="61">
        <v>0</v>
      </c>
      <c r="BK104" s="61">
        <f>SUM(BI$3:BJ104)</f>
        <v>8112000</v>
      </c>
      <c r="BL104" s="62">
        <f t="shared" si="34"/>
        <v>0</v>
      </c>
      <c r="BM104" s="70">
        <f t="shared" si="35"/>
        <v>1</v>
      </c>
      <c r="BN104" s="71">
        <f>IF(SUM(AZ$3:AZ104)*AY$5=0,$Q$4,3)</f>
        <v>1.1499999999999999</v>
      </c>
      <c r="BO104" s="60">
        <v>101</v>
      </c>
      <c r="BP104" s="62">
        <f>SUM(BF$3:BG104)</f>
        <v>15800000</v>
      </c>
    </row>
    <row r="105" spans="1:68" x14ac:dyDescent="0.3">
      <c r="A105" s="60">
        <v>102</v>
      </c>
      <c r="B105" s="62">
        <f t="shared" si="36"/>
        <v>6514787.5154379373</v>
      </c>
      <c r="C105" s="62">
        <f t="shared" si="37"/>
        <v>5.3662762745727899E-2</v>
      </c>
      <c r="D105" s="62">
        <f>SUM(C$3:C105)</f>
        <v>2485212.5382248266</v>
      </c>
      <c r="E105" s="62">
        <f t="shared" si="45"/>
        <v>0.11175080313974581</v>
      </c>
      <c r="F105" s="61">
        <v>0</v>
      </c>
      <c r="G105" s="61">
        <v>0</v>
      </c>
      <c r="H105" s="61">
        <v>0</v>
      </c>
      <c r="I105" s="61">
        <v>0</v>
      </c>
      <c r="J105" s="61">
        <v>0</v>
      </c>
      <c r="K105" s="61">
        <v>0</v>
      </c>
      <c r="L105" s="62">
        <f t="shared" si="30"/>
        <v>6514787.4617751744</v>
      </c>
      <c r="M105" s="70">
        <f t="shared" ref="M105:M106" si="51">1-L105/$B$3</f>
        <v>0.27613472646942505</v>
      </c>
      <c r="N105" s="71">
        <f t="shared" si="31"/>
        <v>1.1499999999999999</v>
      </c>
      <c r="O105" s="60">
        <v>102</v>
      </c>
      <c r="Z105" s="60">
        <f>IF(AC105&gt;mod!$M$28,Z104,1)</f>
        <v>1</v>
      </c>
      <c r="AA105" s="60">
        <v>102</v>
      </c>
      <c r="AB105" s="62">
        <f t="shared" si="38"/>
        <v>0</v>
      </c>
      <c r="AC105" s="62">
        <f t="shared" si="39"/>
        <v>0</v>
      </c>
      <c r="AD105" s="62">
        <f>SUM(AC$3:AC105)</f>
        <v>921755.97772666358</v>
      </c>
      <c r="AE105" s="62">
        <f t="shared" si="46"/>
        <v>0</v>
      </c>
      <c r="AF105" s="62">
        <f t="shared" si="40"/>
        <v>0</v>
      </c>
      <c r="AG105" s="62">
        <f t="shared" si="44"/>
        <v>0</v>
      </c>
      <c r="AH105" s="62">
        <f t="shared" si="49"/>
        <v>0</v>
      </c>
      <c r="AI105" s="61">
        <f>AF105*HLOOKUP(mod!$O$3,calc!$AQ$1:$AT$107,AA105+3,FALSE)*HLOOKUP(mod!$O$3,calc!$AQ$1:$AT$107,2,FALSE)</f>
        <v>0</v>
      </c>
      <c r="AJ105" s="61">
        <f>AG105*HLOOKUP(mod!$O$3,calc!$AU$1:$AX$107,$AA105+3,FALSE)*HLOOKUP(mod!$O$3,calc!$AU$1:$AX$107,2,FALSE)</f>
        <v>0</v>
      </c>
      <c r="AK105" s="61">
        <f>SUM(AI$3:AJ105)</f>
        <v>8502800</v>
      </c>
      <c r="AL105" s="62">
        <f t="shared" si="32"/>
        <v>0</v>
      </c>
      <c r="AM105" s="70">
        <f t="shared" si="50"/>
        <v>1</v>
      </c>
      <c r="AN105" s="71">
        <f>IF(SUM(Z$3:Z105)*Y$5=0,$Q$4,3)</f>
        <v>1.1499999999999999</v>
      </c>
      <c r="AO105" s="60">
        <v>102</v>
      </c>
      <c r="AP105" s="62">
        <f>SUM(AF$3:AG105)</f>
        <v>11800000</v>
      </c>
      <c r="AQ105" s="72">
        <v>1</v>
      </c>
      <c r="AR105" s="72">
        <v>1</v>
      </c>
      <c r="AS105" s="72">
        <v>1</v>
      </c>
      <c r="AT105" s="72">
        <v>1</v>
      </c>
      <c r="AU105" s="72">
        <v>1</v>
      </c>
      <c r="AV105" s="72">
        <v>1</v>
      </c>
      <c r="AW105" s="72">
        <v>1</v>
      </c>
      <c r="AX105" s="72">
        <v>1</v>
      </c>
      <c r="AZ105" s="60">
        <f>IF(BC105&lt;mod!$M$28,1,0)</f>
        <v>1</v>
      </c>
      <c r="BA105" s="60">
        <v>102</v>
      </c>
      <c r="BB105" s="62">
        <f t="shared" si="41"/>
        <v>0</v>
      </c>
      <c r="BC105" s="62">
        <f t="shared" si="42"/>
        <v>0</v>
      </c>
      <c r="BD105" s="62">
        <f>SUM(BC$3:BC105)</f>
        <v>959549.24052224937</v>
      </c>
      <c r="BE105" s="62">
        <f t="shared" si="47"/>
        <v>0</v>
      </c>
      <c r="BF105" s="62">
        <f t="shared" si="43"/>
        <v>0</v>
      </c>
      <c r="BG105" s="62">
        <v>0</v>
      </c>
      <c r="BH105" s="62">
        <f t="shared" si="33"/>
        <v>0</v>
      </c>
      <c r="BI105" s="61">
        <f>BF105*HLOOKUP(mod!$O$3,calc!$AQ$1:$AT$107,$AA105+3,FALSE)*HLOOKUP(mod!$O$3,calc!$AQ$1:$AT$107,2,FALSE)</f>
        <v>0</v>
      </c>
      <c r="BJ105" s="61">
        <v>0</v>
      </c>
      <c r="BK105" s="61">
        <f>SUM(BI$3:BJ105)</f>
        <v>8112000</v>
      </c>
      <c r="BL105" s="62">
        <f t="shared" si="34"/>
        <v>0</v>
      </c>
      <c r="BM105" s="70">
        <f t="shared" si="35"/>
        <v>1</v>
      </c>
      <c r="BN105" s="71">
        <f>IF(SUM(AZ$3:AZ105)*AY$5=0,$Q$4,3)</f>
        <v>1.1499999999999999</v>
      </c>
      <c r="BO105" s="60">
        <v>102</v>
      </c>
      <c r="BP105" s="62">
        <f>SUM(BF$3:BG105)</f>
        <v>15800000</v>
      </c>
    </row>
    <row r="106" spans="1:68" x14ac:dyDescent="0.3">
      <c r="A106" s="60">
        <v>103</v>
      </c>
      <c r="B106" s="62">
        <f t="shared" si="36"/>
        <v>6514787.4617751744</v>
      </c>
      <c r="C106" s="62">
        <f t="shared" si="37"/>
        <v>4.4671301998344071E-2</v>
      </c>
      <c r="D106" s="62">
        <f>SUM(C$3:C106)</f>
        <v>2485212.5828961288</v>
      </c>
      <c r="E106" s="62">
        <f t="shared" si="45"/>
        <v>9.3026408655206672E-2</v>
      </c>
      <c r="F106" s="61">
        <v>0</v>
      </c>
      <c r="G106" s="61">
        <v>0</v>
      </c>
      <c r="H106" s="61">
        <v>0</v>
      </c>
      <c r="I106" s="61">
        <v>0</v>
      </c>
      <c r="J106" s="61">
        <v>0</v>
      </c>
      <c r="K106" s="61">
        <v>0</v>
      </c>
      <c r="L106" s="62">
        <f t="shared" si="30"/>
        <v>6514787.4171038726</v>
      </c>
      <c r="M106" s="70">
        <f t="shared" si="51"/>
        <v>0.27613473143290301</v>
      </c>
      <c r="N106" s="71">
        <f t="shared" si="31"/>
        <v>1.1499999999999999</v>
      </c>
      <c r="O106" s="60">
        <v>103</v>
      </c>
      <c r="Z106" s="60">
        <f>IF(AC106&gt;mod!$M$28,Z105,1)</f>
        <v>1</v>
      </c>
      <c r="AA106" s="60">
        <v>103</v>
      </c>
      <c r="AB106" s="62">
        <f t="shared" si="38"/>
        <v>0</v>
      </c>
      <c r="AC106" s="62">
        <f t="shared" si="39"/>
        <v>0</v>
      </c>
      <c r="AD106" s="62">
        <f>SUM(AC$3:AC106)</f>
        <v>921755.97772666358</v>
      </c>
      <c r="AE106" s="62">
        <f t="shared" si="46"/>
        <v>0</v>
      </c>
      <c r="AF106" s="62">
        <f t="shared" si="40"/>
        <v>0</v>
      </c>
      <c r="AG106" s="62">
        <f t="shared" si="44"/>
        <v>0</v>
      </c>
      <c r="AH106" s="62">
        <f t="shared" si="49"/>
        <v>0</v>
      </c>
      <c r="AI106" s="61">
        <f>AF106*HLOOKUP(mod!$O$3,calc!$AQ$1:$AT$107,AA106+3,FALSE)*HLOOKUP(mod!$O$3,calc!$AQ$1:$AT$107,2,FALSE)</f>
        <v>0</v>
      </c>
      <c r="AJ106" s="61">
        <f>AG106*HLOOKUP(mod!$O$3,calc!$AU$1:$AX$107,$AA106+3,FALSE)*HLOOKUP(mod!$O$3,calc!$AU$1:$AX$107,2,FALSE)</f>
        <v>0</v>
      </c>
      <c r="AK106" s="61">
        <f>SUM(AI$3:AJ106)</f>
        <v>8502800</v>
      </c>
      <c r="AL106" s="62">
        <f t="shared" si="32"/>
        <v>0</v>
      </c>
      <c r="AM106" s="70">
        <f t="shared" si="50"/>
        <v>1</v>
      </c>
      <c r="AN106" s="71">
        <f>IF(SUM(Z$3:Z106)*Y$5=0,$Q$4,3)</f>
        <v>1.1499999999999999</v>
      </c>
      <c r="AO106" s="60">
        <v>103</v>
      </c>
      <c r="AP106" s="62">
        <f>SUM(AF$3:AG106)</f>
        <v>11800000</v>
      </c>
      <c r="AQ106" s="72">
        <v>1</v>
      </c>
      <c r="AR106" s="72">
        <v>1</v>
      </c>
      <c r="AS106" s="72">
        <v>1</v>
      </c>
      <c r="AT106" s="72">
        <v>1</v>
      </c>
      <c r="AU106" s="72">
        <v>1</v>
      </c>
      <c r="AV106" s="72">
        <v>1</v>
      </c>
      <c r="AW106" s="72">
        <v>1</v>
      </c>
      <c r="AX106" s="72">
        <v>1</v>
      </c>
      <c r="AZ106" s="60">
        <f>IF(BC106&lt;mod!$M$28,1,0)</f>
        <v>1</v>
      </c>
      <c r="BA106" s="60">
        <v>103</v>
      </c>
      <c r="BB106" s="62">
        <f t="shared" si="41"/>
        <v>0</v>
      </c>
      <c r="BC106" s="62">
        <f t="shared" si="42"/>
        <v>0</v>
      </c>
      <c r="BD106" s="62">
        <f>SUM(BC$3:BC106)</f>
        <v>959549.24052224937</v>
      </c>
      <c r="BE106" s="62">
        <f t="shared" si="47"/>
        <v>0</v>
      </c>
      <c r="BF106" s="62">
        <f t="shared" si="43"/>
        <v>0</v>
      </c>
      <c r="BG106" s="62">
        <v>0</v>
      </c>
      <c r="BH106" s="62">
        <f t="shared" si="33"/>
        <v>0</v>
      </c>
      <c r="BI106" s="61">
        <f>BF106*HLOOKUP(mod!$O$3,calc!$AQ$1:$AT$107,$AA106+3,FALSE)*HLOOKUP(mod!$O$3,calc!$AQ$1:$AT$107,2,FALSE)</f>
        <v>0</v>
      </c>
      <c r="BJ106" s="61">
        <v>0</v>
      </c>
      <c r="BK106" s="61">
        <f>SUM(BI$3:BJ106)</f>
        <v>8112000</v>
      </c>
      <c r="BL106" s="62">
        <f t="shared" si="34"/>
        <v>0</v>
      </c>
      <c r="BM106" s="70">
        <f t="shared" si="35"/>
        <v>1</v>
      </c>
      <c r="BN106" s="71">
        <f>IF(SUM(AZ$3:AZ106)*AY$5=0,$Q$4,3)</f>
        <v>1.1499999999999999</v>
      </c>
      <c r="BO106" s="60">
        <v>103</v>
      </c>
      <c r="BP106" s="62">
        <f>SUM(BF$3:BG106)</f>
        <v>15800000</v>
      </c>
    </row>
    <row r="107" spans="1:68" x14ac:dyDescent="0.3">
      <c r="A107" s="60">
        <v>104</v>
      </c>
      <c r="B107" s="62">
        <f t="shared" si="36"/>
        <v>6514787.4171038726</v>
      </c>
      <c r="C107" s="62">
        <f t="shared" si="37"/>
        <v>3.7186404621014205E-2</v>
      </c>
      <c r="D107" s="62">
        <f>SUM(C$3:C107)</f>
        <v>2485212.6200825335</v>
      </c>
      <c r="E107" s="62">
        <f t="shared" si="45"/>
        <v>7.7439377083421329E-2</v>
      </c>
      <c r="F107" s="61">
        <v>0</v>
      </c>
      <c r="G107" s="61">
        <v>0</v>
      </c>
      <c r="H107" s="61">
        <v>0</v>
      </c>
      <c r="I107" s="61">
        <v>0</v>
      </c>
      <c r="J107" s="61">
        <v>0</v>
      </c>
      <c r="K107" s="61">
        <v>0</v>
      </c>
      <c r="L107" s="62">
        <f t="shared" si="30"/>
        <v>6514787.3799174679</v>
      </c>
      <c r="M107" s="70">
        <f t="shared" ref="M107" si="52">1-L107/$B$3</f>
        <v>0.27613473556472579</v>
      </c>
      <c r="N107" s="71">
        <f t="shared" si="31"/>
        <v>1.1499999999999999</v>
      </c>
      <c r="O107" s="60">
        <v>104</v>
      </c>
      <c r="Z107" s="60">
        <f>IF(AC107&gt;mod!$M$28,Z106,1)</f>
        <v>1</v>
      </c>
      <c r="AA107" s="60">
        <v>104</v>
      </c>
      <c r="AB107" s="62">
        <f t="shared" si="38"/>
        <v>0</v>
      </c>
      <c r="AC107" s="62">
        <f t="shared" si="39"/>
        <v>0</v>
      </c>
      <c r="AD107" s="62">
        <f>SUM(AC$3:AC107)</f>
        <v>921755.97772666358</v>
      </c>
      <c r="AE107" s="62">
        <f t="shared" si="46"/>
        <v>0</v>
      </c>
      <c r="AF107" s="62">
        <f t="shared" si="40"/>
        <v>0</v>
      </c>
      <c r="AG107" s="62">
        <f t="shared" si="44"/>
        <v>0</v>
      </c>
      <c r="AH107" s="62">
        <f t="shared" si="49"/>
        <v>0</v>
      </c>
      <c r="AI107" s="61">
        <f>AF107*HLOOKUP(mod!$O$3,calc!$AQ$1:$AT$107,AA107+3,FALSE)*HLOOKUP(mod!$O$3,calc!$AQ$1:$AT$107,2,FALSE)</f>
        <v>0</v>
      </c>
      <c r="AJ107" s="61">
        <f>AG107*HLOOKUP(mod!$O$3,calc!$AU$1:$AX$107,$AA107+3,FALSE)*HLOOKUP(mod!$O$3,calc!$AU$1:$AX$107,2,FALSE)</f>
        <v>0</v>
      </c>
      <c r="AK107" s="61">
        <f>SUM(AI$3:AJ107)</f>
        <v>8502800</v>
      </c>
      <c r="AL107" s="62">
        <f t="shared" si="32"/>
        <v>0</v>
      </c>
      <c r="AM107" s="70">
        <f t="shared" si="50"/>
        <v>1</v>
      </c>
      <c r="AN107" s="71">
        <f>IF(SUM(Z$3:Z107)*Y$5=0,$Q$4,3)</f>
        <v>1.1499999999999999</v>
      </c>
      <c r="AO107" s="60">
        <v>104</v>
      </c>
      <c r="AP107" s="62">
        <f>SUM(AF$3:AG107)</f>
        <v>11800000</v>
      </c>
      <c r="AQ107" s="72">
        <v>1</v>
      </c>
      <c r="AR107" s="72">
        <v>1</v>
      </c>
      <c r="AS107" s="72">
        <v>1</v>
      </c>
      <c r="AT107" s="72">
        <v>1</v>
      </c>
      <c r="AU107" s="72">
        <v>1</v>
      </c>
      <c r="AV107" s="72">
        <v>1</v>
      </c>
      <c r="AW107" s="72">
        <v>1</v>
      </c>
      <c r="AX107" s="72">
        <v>1</v>
      </c>
      <c r="AZ107" s="60">
        <f>IF(BC107&lt;mod!$M$28,1,0)</f>
        <v>1</v>
      </c>
      <c r="BA107" s="60">
        <v>104</v>
      </c>
      <c r="BB107" s="62">
        <f t="shared" si="41"/>
        <v>0</v>
      </c>
      <c r="BC107" s="62">
        <f t="shared" si="42"/>
        <v>0</v>
      </c>
      <c r="BD107" s="62">
        <f>SUM(BC$3:BC107)</f>
        <v>959549.24052224937</v>
      </c>
      <c r="BE107" s="62">
        <f t="shared" si="47"/>
        <v>0</v>
      </c>
      <c r="BF107" s="62">
        <f t="shared" si="43"/>
        <v>0</v>
      </c>
      <c r="BG107" s="62">
        <v>0</v>
      </c>
      <c r="BH107" s="62">
        <f t="shared" si="33"/>
        <v>0</v>
      </c>
      <c r="BI107" s="61">
        <f>BF107*HLOOKUP(mod!$O$3,calc!$AQ$1:$AT$107,$AA107+3,FALSE)*HLOOKUP(mod!$O$3,calc!$AQ$1:$AT$107,2,FALSE)</f>
        <v>0</v>
      </c>
      <c r="BJ107" s="61">
        <v>0</v>
      </c>
      <c r="BK107" s="61">
        <f>SUM(BI$3:BJ107)</f>
        <v>8112000</v>
      </c>
      <c r="BL107" s="62">
        <f t="shared" si="34"/>
        <v>0</v>
      </c>
      <c r="BM107" s="70">
        <f t="shared" si="35"/>
        <v>1</v>
      </c>
      <c r="BN107" s="71">
        <f>IF(SUM(AZ$3:AZ107)*AY$5=0,$Q$4,3)</f>
        <v>1.1499999999999999</v>
      </c>
      <c r="BO107" s="60">
        <v>104</v>
      </c>
      <c r="BP107" s="62">
        <f>SUM(BF$3:BG107)</f>
        <v>15800000</v>
      </c>
    </row>
    <row r="108" spans="1:68" x14ac:dyDescent="0.3">
      <c r="F108" s="61"/>
      <c r="G108" s="61"/>
      <c r="H108" s="61"/>
      <c r="I108" s="61"/>
      <c r="J108" s="61"/>
      <c r="K108" s="61"/>
      <c r="L108" s="62"/>
      <c r="M108" s="70"/>
      <c r="N108" s="71"/>
      <c r="AI108" s="61"/>
      <c r="AJ108" s="61"/>
      <c r="AK108" s="61"/>
      <c r="AL108" s="62"/>
      <c r="AM108" s="70"/>
      <c r="AN108" s="71"/>
      <c r="BI108" s="61"/>
      <c r="BJ108" s="61"/>
      <c r="BK108" s="61"/>
      <c r="BL108" s="62"/>
      <c r="BM108" s="70"/>
      <c r="BN108" s="71"/>
    </row>
    <row r="109" spans="1:68" x14ac:dyDescent="0.3">
      <c r="F109" s="61"/>
      <c r="G109" s="61"/>
      <c r="H109" s="61"/>
      <c r="I109" s="61"/>
      <c r="J109" s="61"/>
      <c r="K109" s="61"/>
      <c r="L109" s="62"/>
      <c r="M109" s="70"/>
      <c r="N109" s="71"/>
      <c r="AI109" s="61"/>
      <c r="AJ109" s="61"/>
      <c r="AK109" s="61"/>
      <c r="AL109" s="62"/>
      <c r="AM109" s="70"/>
      <c r="AN109" s="71"/>
      <c r="BI109" s="61"/>
      <c r="BJ109" s="61"/>
      <c r="BK109" s="61"/>
      <c r="BL109" s="62"/>
      <c r="BM109" s="70"/>
      <c r="BN109" s="71"/>
    </row>
    <row r="110" spans="1:68" x14ac:dyDescent="0.3">
      <c r="F110" s="61"/>
      <c r="G110" s="61"/>
      <c r="H110" s="61"/>
      <c r="I110" s="61"/>
      <c r="J110" s="61"/>
      <c r="K110" s="61"/>
      <c r="L110" s="62"/>
      <c r="M110" s="70"/>
      <c r="N110" s="71"/>
      <c r="AI110" s="61"/>
      <c r="AJ110" s="61"/>
      <c r="AK110" s="61"/>
      <c r="AL110" s="62"/>
      <c r="AM110" s="70"/>
      <c r="AN110" s="71"/>
      <c r="BI110" s="61"/>
      <c r="BJ110" s="61"/>
      <c r="BK110" s="61"/>
      <c r="BL110" s="62"/>
      <c r="BM110" s="70"/>
      <c r="BN110" s="71"/>
    </row>
    <row r="111" spans="1:68" x14ac:dyDescent="0.3">
      <c r="F111" s="61"/>
      <c r="G111" s="61"/>
      <c r="H111" s="61"/>
      <c r="I111" s="61"/>
      <c r="J111" s="61"/>
      <c r="K111" s="61"/>
      <c r="L111" s="62"/>
      <c r="M111" s="70"/>
      <c r="N111" s="71"/>
      <c r="AI111" s="61"/>
      <c r="AJ111" s="61"/>
      <c r="AK111" s="61"/>
      <c r="AL111" s="62"/>
      <c r="AM111" s="70"/>
      <c r="AN111" s="71"/>
      <c r="BI111" s="61"/>
      <c r="BJ111" s="61"/>
      <c r="BK111" s="61"/>
      <c r="BL111" s="62"/>
      <c r="BM111" s="70"/>
      <c r="BN111" s="71"/>
    </row>
    <row r="112" spans="1:68" x14ac:dyDescent="0.3">
      <c r="F112" s="61"/>
      <c r="G112" s="61"/>
      <c r="H112" s="61"/>
      <c r="I112" s="61"/>
      <c r="J112" s="61"/>
      <c r="K112" s="61"/>
      <c r="L112" s="62"/>
      <c r="M112" s="70"/>
      <c r="N112" s="71"/>
      <c r="AI112" s="61"/>
      <c r="AJ112" s="61"/>
      <c r="AK112" s="61"/>
      <c r="AL112" s="62"/>
      <c r="AM112" s="70"/>
      <c r="AN112" s="71"/>
      <c r="BI112" s="61"/>
      <c r="BJ112" s="61"/>
      <c r="BK112" s="61"/>
      <c r="BL112" s="62"/>
      <c r="BM112" s="70"/>
      <c r="BN112" s="71"/>
    </row>
    <row r="113" spans="6:66" x14ac:dyDescent="0.3">
      <c r="F113" s="61"/>
      <c r="G113" s="61"/>
      <c r="H113" s="61"/>
      <c r="I113" s="61"/>
      <c r="J113" s="61"/>
      <c r="K113" s="61"/>
      <c r="L113" s="62"/>
      <c r="M113" s="70"/>
      <c r="N113" s="71"/>
      <c r="AI113" s="61"/>
      <c r="AJ113" s="61"/>
      <c r="AK113" s="61"/>
      <c r="AL113" s="62"/>
      <c r="AM113" s="70"/>
      <c r="AN113" s="71"/>
      <c r="BI113" s="61"/>
      <c r="BJ113" s="61"/>
      <c r="BK113" s="61"/>
      <c r="BL113" s="62"/>
      <c r="BM113" s="70"/>
      <c r="BN113" s="71"/>
    </row>
    <row r="114" spans="6:66" x14ac:dyDescent="0.3">
      <c r="F114" s="61"/>
      <c r="G114" s="61"/>
      <c r="H114" s="61"/>
      <c r="I114" s="61"/>
      <c r="J114" s="61"/>
      <c r="K114" s="61"/>
      <c r="L114" s="62"/>
      <c r="M114" s="70"/>
      <c r="N114" s="71"/>
      <c r="AI114" s="61"/>
      <c r="AJ114" s="61"/>
      <c r="AK114" s="61"/>
      <c r="AL114" s="62"/>
      <c r="AM114" s="70"/>
      <c r="AN114" s="71"/>
      <c r="BI114" s="61"/>
      <c r="BJ114" s="61"/>
      <c r="BK114" s="61"/>
      <c r="BL114" s="62"/>
      <c r="BM114" s="70"/>
      <c r="BN114" s="71"/>
    </row>
    <row r="115" spans="6:66" x14ac:dyDescent="0.3">
      <c r="F115" s="61"/>
      <c r="G115" s="61"/>
      <c r="H115" s="61"/>
      <c r="I115" s="61"/>
      <c r="J115" s="61"/>
      <c r="K115" s="61"/>
      <c r="L115" s="62"/>
      <c r="M115" s="70"/>
      <c r="N115" s="71"/>
      <c r="AI115" s="61"/>
      <c r="AJ115" s="61"/>
      <c r="AK115" s="61"/>
      <c r="AL115" s="62"/>
      <c r="AM115" s="70"/>
      <c r="AN115" s="71"/>
      <c r="BI115" s="61"/>
      <c r="BJ115" s="61"/>
      <c r="BK115" s="61"/>
      <c r="BL115" s="62"/>
      <c r="BM115" s="70"/>
      <c r="BN115" s="71"/>
    </row>
    <row r="116" spans="6:66" x14ac:dyDescent="0.3">
      <c r="F116" s="61"/>
      <c r="G116" s="61"/>
      <c r="H116" s="61"/>
      <c r="I116" s="61"/>
      <c r="J116" s="61"/>
      <c r="K116" s="61"/>
      <c r="L116" s="62"/>
      <c r="M116" s="70"/>
      <c r="N116" s="71"/>
      <c r="AI116" s="61"/>
      <c r="AJ116" s="61"/>
      <c r="AK116" s="61"/>
      <c r="AL116" s="62"/>
      <c r="AM116" s="70"/>
      <c r="AN116" s="71"/>
      <c r="BI116" s="61"/>
      <c r="BJ116" s="61"/>
      <c r="BK116" s="61"/>
      <c r="BL116" s="62"/>
      <c r="BM116" s="70"/>
      <c r="BN116" s="71"/>
    </row>
    <row r="117" spans="6:66" x14ac:dyDescent="0.3">
      <c r="F117" s="61"/>
      <c r="G117" s="61"/>
      <c r="H117" s="61"/>
      <c r="I117" s="61"/>
      <c r="J117" s="61"/>
      <c r="K117" s="61"/>
      <c r="L117" s="62"/>
      <c r="M117" s="70"/>
      <c r="N117" s="71"/>
      <c r="AI117" s="61"/>
      <c r="AJ117" s="61"/>
      <c r="AK117" s="61"/>
      <c r="AL117" s="62"/>
      <c r="AM117" s="70"/>
      <c r="AN117" s="71"/>
      <c r="BI117" s="61"/>
      <c r="BJ117" s="61"/>
      <c r="BK117" s="61"/>
      <c r="BL117" s="62"/>
      <c r="BM117" s="70"/>
      <c r="BN117" s="71"/>
    </row>
    <row r="118" spans="6:66" x14ac:dyDescent="0.3">
      <c r="F118" s="61"/>
      <c r="G118" s="61"/>
      <c r="H118" s="61"/>
      <c r="I118" s="61"/>
      <c r="J118" s="61"/>
      <c r="K118" s="61"/>
      <c r="L118" s="62"/>
      <c r="M118" s="70"/>
      <c r="N118" s="71"/>
      <c r="AI118" s="61"/>
      <c r="AJ118" s="61"/>
      <c r="AK118" s="61"/>
      <c r="AL118" s="62"/>
      <c r="AM118" s="70"/>
      <c r="AN118" s="71"/>
      <c r="BI118" s="61"/>
      <c r="BJ118" s="61"/>
      <c r="BK118" s="61"/>
      <c r="BL118" s="62"/>
      <c r="BM118" s="70"/>
      <c r="BN118" s="71"/>
    </row>
    <row r="119" spans="6:66" x14ac:dyDescent="0.3">
      <c r="F119" s="61"/>
      <c r="G119" s="61"/>
      <c r="H119" s="61"/>
      <c r="I119" s="61"/>
      <c r="J119" s="61"/>
      <c r="K119" s="61"/>
      <c r="L119" s="62"/>
      <c r="M119" s="70"/>
      <c r="N119" s="71"/>
      <c r="AI119" s="61"/>
      <c r="AJ119" s="61"/>
      <c r="AK119" s="61"/>
      <c r="AL119" s="62"/>
      <c r="AM119" s="70"/>
      <c r="AN119" s="71"/>
      <c r="BI119" s="61"/>
      <c r="BJ119" s="61"/>
      <c r="BK119" s="61"/>
      <c r="BL119" s="62"/>
      <c r="BM119" s="70"/>
      <c r="BN119" s="71"/>
    </row>
    <row r="120" spans="6:66" x14ac:dyDescent="0.3">
      <c r="F120" s="61"/>
      <c r="G120" s="61"/>
      <c r="H120" s="61"/>
      <c r="I120" s="61"/>
      <c r="J120" s="61"/>
      <c r="K120" s="61"/>
      <c r="L120" s="62"/>
      <c r="M120" s="70"/>
      <c r="N120" s="71"/>
      <c r="AI120" s="61"/>
      <c r="AJ120" s="61"/>
      <c r="AK120" s="61"/>
      <c r="AL120" s="62"/>
      <c r="AM120" s="70"/>
      <c r="AN120" s="71"/>
      <c r="BI120" s="61"/>
      <c r="BJ120" s="61"/>
      <c r="BK120" s="61"/>
      <c r="BL120" s="62"/>
      <c r="BM120" s="70"/>
      <c r="BN120" s="71"/>
    </row>
    <row r="121" spans="6:66" x14ac:dyDescent="0.3">
      <c r="F121" s="61"/>
      <c r="G121" s="61"/>
      <c r="H121" s="61"/>
      <c r="I121" s="61"/>
      <c r="J121" s="61"/>
      <c r="K121" s="61"/>
      <c r="L121" s="62"/>
      <c r="M121" s="70"/>
      <c r="N121" s="71"/>
      <c r="AI121" s="61"/>
      <c r="AJ121" s="61"/>
      <c r="AK121" s="61"/>
      <c r="AL121" s="62"/>
      <c r="AM121" s="70"/>
      <c r="AN121" s="71"/>
      <c r="BI121" s="61"/>
      <c r="BJ121" s="61"/>
      <c r="BK121" s="61"/>
      <c r="BL121" s="62"/>
      <c r="BM121" s="70"/>
      <c r="BN121" s="71"/>
    </row>
    <row r="122" spans="6:66" x14ac:dyDescent="0.3">
      <c r="F122" s="61"/>
      <c r="G122" s="61"/>
      <c r="H122" s="61"/>
      <c r="I122" s="61"/>
      <c r="J122" s="61"/>
      <c r="K122" s="61"/>
      <c r="L122" s="62"/>
      <c r="M122" s="70"/>
      <c r="N122" s="71"/>
      <c r="AI122" s="61"/>
      <c r="AJ122" s="61"/>
      <c r="AK122" s="61"/>
      <c r="AL122" s="62"/>
      <c r="AM122" s="70"/>
      <c r="AN122" s="71"/>
      <c r="BI122" s="61"/>
      <c r="BJ122" s="61"/>
      <c r="BK122" s="61"/>
      <c r="BL122" s="62"/>
      <c r="BM122" s="70"/>
      <c r="BN122" s="71"/>
    </row>
    <row r="123" spans="6:66" x14ac:dyDescent="0.3">
      <c r="F123" s="61"/>
      <c r="G123" s="61"/>
      <c r="H123" s="61"/>
      <c r="I123" s="61"/>
      <c r="J123" s="61"/>
      <c r="K123" s="61"/>
      <c r="L123" s="62"/>
      <c r="M123" s="70"/>
      <c r="N123" s="71"/>
      <c r="AI123" s="61"/>
      <c r="AJ123" s="61"/>
      <c r="AK123" s="61"/>
      <c r="AL123" s="62"/>
      <c r="AM123" s="70"/>
      <c r="AN123" s="71"/>
      <c r="BI123" s="61"/>
      <c r="BJ123" s="61"/>
      <c r="BK123" s="61"/>
      <c r="BL123" s="62"/>
      <c r="BM123" s="70"/>
      <c r="BN123" s="71"/>
    </row>
    <row r="124" spans="6:66" x14ac:dyDescent="0.3">
      <c r="F124" s="61"/>
      <c r="G124" s="61"/>
      <c r="H124" s="61"/>
      <c r="I124" s="61"/>
      <c r="J124" s="61"/>
      <c r="K124" s="61"/>
      <c r="L124" s="62"/>
      <c r="M124" s="70"/>
      <c r="N124" s="71"/>
      <c r="AI124" s="61"/>
      <c r="AJ124" s="61"/>
      <c r="AK124" s="61"/>
      <c r="AL124" s="62"/>
      <c r="AM124" s="70"/>
      <c r="AN124" s="71"/>
      <c r="BI124" s="61"/>
      <c r="BJ124" s="61"/>
      <c r="BK124" s="61"/>
      <c r="BL124" s="62"/>
      <c r="BM124" s="70"/>
      <c r="BN124" s="71"/>
    </row>
    <row r="125" spans="6:66" x14ac:dyDescent="0.3">
      <c r="F125" s="61"/>
      <c r="G125" s="61"/>
      <c r="H125" s="61"/>
      <c r="I125" s="61"/>
      <c r="J125" s="61"/>
      <c r="K125" s="61"/>
      <c r="L125" s="62"/>
      <c r="M125" s="70"/>
      <c r="N125" s="71"/>
      <c r="AI125" s="61"/>
      <c r="AJ125" s="61"/>
      <c r="AK125" s="61"/>
      <c r="AL125" s="62"/>
      <c r="AM125" s="70"/>
      <c r="AN125" s="71"/>
      <c r="BI125" s="61"/>
      <c r="BJ125" s="61"/>
      <c r="BK125" s="61"/>
      <c r="BL125" s="62"/>
      <c r="BM125" s="70"/>
      <c r="BN125" s="71"/>
    </row>
    <row r="126" spans="6:66" x14ac:dyDescent="0.3">
      <c r="F126" s="61"/>
      <c r="G126" s="61"/>
      <c r="H126" s="61"/>
      <c r="I126" s="61"/>
      <c r="J126" s="61"/>
      <c r="K126" s="61"/>
      <c r="L126" s="62"/>
      <c r="M126" s="70"/>
      <c r="N126" s="71"/>
      <c r="AI126" s="61"/>
      <c r="AJ126" s="61"/>
      <c r="AK126" s="61"/>
      <c r="AL126" s="62"/>
      <c r="AM126" s="70"/>
      <c r="AN126" s="71"/>
      <c r="BI126" s="61"/>
      <c r="BJ126" s="61"/>
      <c r="BK126" s="61"/>
      <c r="BL126" s="62"/>
      <c r="BM126" s="70"/>
      <c r="BN126" s="71"/>
    </row>
    <row r="127" spans="6:66" x14ac:dyDescent="0.3">
      <c r="F127" s="61"/>
      <c r="G127" s="61"/>
      <c r="H127" s="61"/>
      <c r="I127" s="61"/>
      <c r="J127" s="61"/>
      <c r="K127" s="61"/>
      <c r="L127" s="62"/>
      <c r="M127" s="70"/>
      <c r="N127" s="71"/>
      <c r="AI127" s="61"/>
      <c r="AJ127" s="61"/>
      <c r="AK127" s="61"/>
      <c r="AL127" s="62"/>
      <c r="AM127" s="70"/>
      <c r="AN127" s="71"/>
      <c r="BI127" s="61"/>
      <c r="BJ127" s="61"/>
      <c r="BK127" s="61"/>
      <c r="BL127" s="62"/>
      <c r="BM127" s="70"/>
      <c r="BN127" s="71"/>
    </row>
    <row r="128" spans="6:66" x14ac:dyDescent="0.3">
      <c r="F128" s="61"/>
      <c r="G128" s="61"/>
      <c r="H128" s="61"/>
      <c r="I128" s="61"/>
      <c r="J128" s="61"/>
      <c r="K128" s="61"/>
      <c r="L128" s="62"/>
      <c r="M128" s="70"/>
      <c r="N128" s="71"/>
      <c r="AI128" s="61"/>
      <c r="AJ128" s="61"/>
      <c r="AK128" s="61"/>
      <c r="AL128" s="62"/>
      <c r="AM128" s="70"/>
      <c r="AN128" s="71"/>
      <c r="BI128" s="61"/>
      <c r="BJ128" s="61"/>
      <c r="BK128" s="61"/>
      <c r="BL128" s="62"/>
      <c r="BM128" s="70"/>
      <c r="BN128" s="71"/>
    </row>
    <row r="129" spans="6:66" x14ac:dyDescent="0.3">
      <c r="F129" s="61"/>
      <c r="G129" s="61"/>
      <c r="H129" s="61"/>
      <c r="I129" s="61"/>
      <c r="J129" s="61"/>
      <c r="K129" s="61"/>
      <c r="L129" s="62"/>
      <c r="M129" s="70"/>
      <c r="N129" s="71"/>
      <c r="AI129" s="61"/>
      <c r="AJ129" s="61"/>
      <c r="AK129" s="61"/>
      <c r="AL129" s="62"/>
      <c r="AM129" s="70"/>
      <c r="AN129" s="71"/>
      <c r="BI129" s="61"/>
      <c r="BJ129" s="61"/>
      <c r="BK129" s="61"/>
      <c r="BL129" s="62"/>
      <c r="BM129" s="70"/>
      <c r="BN129" s="71"/>
    </row>
    <row r="130" spans="6:66" x14ac:dyDescent="0.3">
      <c r="F130" s="61"/>
      <c r="G130" s="61"/>
      <c r="H130" s="61"/>
      <c r="I130" s="61"/>
      <c r="J130" s="61"/>
      <c r="K130" s="61"/>
      <c r="L130" s="62"/>
      <c r="M130" s="70"/>
      <c r="N130" s="71"/>
      <c r="AI130" s="61"/>
      <c r="AJ130" s="61"/>
      <c r="AK130" s="61"/>
      <c r="AL130" s="62"/>
      <c r="AM130" s="70"/>
      <c r="AN130" s="71"/>
      <c r="BI130" s="61"/>
      <c r="BJ130" s="61"/>
      <c r="BK130" s="61"/>
      <c r="BL130" s="62"/>
      <c r="BM130" s="70"/>
      <c r="BN130" s="71"/>
    </row>
    <row r="131" spans="6:66" x14ac:dyDescent="0.3">
      <c r="F131" s="61"/>
      <c r="G131" s="61"/>
      <c r="H131" s="61"/>
      <c r="I131" s="61"/>
      <c r="J131" s="61"/>
      <c r="K131" s="61"/>
      <c r="L131" s="62"/>
      <c r="M131" s="70"/>
      <c r="N131" s="71"/>
      <c r="AI131" s="61"/>
      <c r="AJ131" s="61"/>
      <c r="AK131" s="61"/>
      <c r="AL131" s="62"/>
      <c r="AM131" s="70"/>
      <c r="AN131" s="71"/>
      <c r="BI131" s="61"/>
      <c r="BJ131" s="61"/>
      <c r="BK131" s="61"/>
      <c r="BL131" s="62"/>
      <c r="BM131" s="70"/>
      <c r="BN131" s="71"/>
    </row>
    <row r="132" spans="6:66" x14ac:dyDescent="0.3">
      <c r="F132" s="61"/>
      <c r="G132" s="61"/>
      <c r="H132" s="61"/>
      <c r="I132" s="61"/>
      <c r="J132" s="61"/>
      <c r="K132" s="61"/>
      <c r="L132" s="62"/>
      <c r="M132" s="70"/>
      <c r="N132" s="71"/>
      <c r="AI132" s="61"/>
      <c r="AJ132" s="61"/>
      <c r="AK132" s="61"/>
      <c r="AL132" s="62"/>
      <c r="AM132" s="70"/>
      <c r="AN132" s="71"/>
      <c r="BI132" s="61"/>
      <c r="BJ132" s="61"/>
      <c r="BK132" s="61"/>
      <c r="BL132" s="62"/>
      <c r="BM132" s="70"/>
      <c r="BN132" s="71"/>
    </row>
    <row r="133" spans="6:66" x14ac:dyDescent="0.3">
      <c r="F133" s="61"/>
      <c r="G133" s="61"/>
      <c r="H133" s="61"/>
      <c r="I133" s="61"/>
      <c r="J133" s="61"/>
      <c r="K133" s="61"/>
      <c r="L133" s="62"/>
      <c r="M133" s="70"/>
      <c r="N133" s="71"/>
      <c r="AI133" s="61"/>
      <c r="AJ133" s="61"/>
      <c r="AK133" s="61"/>
      <c r="AL133" s="62"/>
      <c r="AM133" s="70"/>
      <c r="AN133" s="71"/>
      <c r="BI133" s="61"/>
      <c r="BJ133" s="61"/>
      <c r="BK133" s="61"/>
      <c r="BL133" s="62"/>
      <c r="BM133" s="70"/>
      <c r="BN133" s="71"/>
    </row>
    <row r="134" spans="6:66" x14ac:dyDescent="0.3">
      <c r="F134" s="61"/>
      <c r="G134" s="61"/>
      <c r="H134" s="61"/>
      <c r="I134" s="61"/>
      <c r="J134" s="61"/>
      <c r="K134" s="61"/>
      <c r="L134" s="62"/>
      <c r="M134" s="70"/>
      <c r="N134" s="71"/>
      <c r="AI134" s="61"/>
      <c r="AJ134" s="61"/>
      <c r="AK134" s="61"/>
      <c r="AL134" s="62"/>
      <c r="AM134" s="70"/>
      <c r="AN134" s="71"/>
      <c r="BI134" s="61"/>
      <c r="BJ134" s="61"/>
      <c r="BK134" s="61"/>
      <c r="BL134" s="62"/>
      <c r="BM134" s="70"/>
      <c r="BN134" s="71"/>
    </row>
    <row r="135" spans="6:66" x14ac:dyDescent="0.3">
      <c r="F135" s="61"/>
      <c r="G135" s="61"/>
      <c r="H135" s="61"/>
      <c r="I135" s="61"/>
      <c r="J135" s="61"/>
      <c r="K135" s="61"/>
      <c r="L135" s="62"/>
      <c r="M135" s="70"/>
      <c r="N135" s="71"/>
      <c r="AI135" s="61"/>
      <c r="AJ135" s="61"/>
      <c r="AK135" s="61"/>
      <c r="AL135" s="62"/>
      <c r="AM135" s="70"/>
      <c r="AN135" s="71"/>
      <c r="BI135" s="61"/>
      <c r="BJ135" s="61"/>
      <c r="BK135" s="61"/>
      <c r="BL135" s="62"/>
      <c r="BM135" s="70"/>
      <c r="BN135" s="71"/>
    </row>
    <row r="136" spans="6:66" x14ac:dyDescent="0.3">
      <c r="F136" s="61"/>
      <c r="G136" s="61"/>
      <c r="H136" s="61"/>
      <c r="I136" s="61"/>
      <c r="J136" s="61"/>
      <c r="K136" s="61"/>
      <c r="L136" s="62"/>
      <c r="M136" s="70"/>
      <c r="N136" s="71"/>
      <c r="AI136" s="61"/>
      <c r="AJ136" s="61"/>
      <c r="AK136" s="61"/>
      <c r="AL136" s="62"/>
      <c r="AM136" s="70"/>
      <c r="AN136" s="71"/>
      <c r="BI136" s="61"/>
      <c r="BJ136" s="61"/>
      <c r="BK136" s="61"/>
      <c r="BL136" s="62"/>
      <c r="BM136" s="70"/>
      <c r="BN136" s="71"/>
    </row>
    <row r="137" spans="6:66" x14ac:dyDescent="0.3">
      <c r="F137" s="61"/>
      <c r="G137" s="61"/>
      <c r="H137" s="61"/>
      <c r="I137" s="61"/>
      <c r="J137" s="61"/>
      <c r="K137" s="61"/>
      <c r="L137" s="62"/>
      <c r="M137" s="70"/>
      <c r="N137" s="71"/>
      <c r="AI137" s="61"/>
      <c r="AJ137" s="61"/>
      <c r="AK137" s="61"/>
      <c r="AL137" s="62"/>
      <c r="AM137" s="70"/>
      <c r="AN137" s="71"/>
      <c r="BI137" s="61"/>
      <c r="BJ137" s="61"/>
      <c r="BK137" s="61"/>
      <c r="BL137" s="62"/>
      <c r="BM137" s="70"/>
      <c r="BN137" s="71"/>
    </row>
    <row r="138" spans="6:66" x14ac:dyDescent="0.3">
      <c r="F138" s="61"/>
      <c r="G138" s="61"/>
      <c r="H138" s="61"/>
      <c r="I138" s="61"/>
      <c r="J138" s="61"/>
      <c r="K138" s="61"/>
      <c r="L138" s="62"/>
      <c r="M138" s="70"/>
      <c r="N138" s="71"/>
      <c r="AI138" s="61"/>
      <c r="AJ138" s="61"/>
      <c r="AK138" s="61"/>
      <c r="AL138" s="62"/>
      <c r="AM138" s="70"/>
      <c r="AN138" s="71"/>
      <c r="BI138" s="61"/>
      <c r="BJ138" s="61"/>
      <c r="BK138" s="61"/>
      <c r="BL138" s="62"/>
      <c r="BM138" s="70"/>
      <c r="BN138" s="71"/>
    </row>
    <row r="139" spans="6:66" x14ac:dyDescent="0.3">
      <c r="F139" s="61"/>
      <c r="G139" s="61"/>
      <c r="H139" s="61"/>
      <c r="I139" s="61"/>
      <c r="J139" s="61"/>
      <c r="K139" s="61"/>
      <c r="L139" s="62"/>
      <c r="M139" s="70"/>
      <c r="N139" s="71"/>
      <c r="AI139" s="61"/>
      <c r="AJ139" s="61"/>
      <c r="AK139" s="61"/>
      <c r="AL139" s="62"/>
      <c r="AM139" s="70"/>
      <c r="AN139" s="71"/>
      <c r="BI139" s="61"/>
      <c r="BJ139" s="61"/>
      <c r="BK139" s="61"/>
      <c r="BL139" s="62"/>
      <c r="BM139" s="70"/>
      <c r="BN139" s="71"/>
    </row>
    <row r="140" spans="6:66" x14ac:dyDescent="0.3">
      <c r="F140" s="61"/>
      <c r="G140" s="61"/>
      <c r="H140" s="61"/>
      <c r="I140" s="61"/>
      <c r="J140" s="61"/>
      <c r="K140" s="61"/>
      <c r="L140" s="62"/>
      <c r="M140" s="70"/>
      <c r="N140" s="71"/>
      <c r="AI140" s="61"/>
      <c r="AJ140" s="61"/>
      <c r="AK140" s="61"/>
      <c r="AL140" s="62"/>
      <c r="AM140" s="70"/>
      <c r="AN140" s="71"/>
      <c r="BI140" s="61"/>
      <c r="BJ140" s="61"/>
      <c r="BK140" s="61"/>
      <c r="BL140" s="62"/>
      <c r="BM140" s="70"/>
      <c r="BN140" s="71"/>
    </row>
    <row r="141" spans="6:66" x14ac:dyDescent="0.3">
      <c r="F141" s="61"/>
      <c r="G141" s="61"/>
      <c r="H141" s="61"/>
      <c r="I141" s="61"/>
      <c r="J141" s="61"/>
      <c r="K141" s="61"/>
      <c r="L141" s="62"/>
      <c r="M141" s="70"/>
      <c r="N141" s="71"/>
      <c r="AI141" s="61"/>
      <c r="AJ141" s="61"/>
      <c r="AK141" s="61"/>
      <c r="AL141" s="62"/>
      <c r="AM141" s="70"/>
      <c r="AN141" s="71"/>
      <c r="BI141" s="61"/>
      <c r="BJ141" s="61"/>
      <c r="BK141" s="61"/>
      <c r="BL141" s="62"/>
      <c r="BM141" s="70"/>
      <c r="BN141" s="71"/>
    </row>
    <row r="142" spans="6:66" x14ac:dyDescent="0.3">
      <c r="F142" s="61"/>
      <c r="G142" s="61"/>
      <c r="H142" s="61"/>
      <c r="I142" s="61"/>
      <c r="J142" s="61"/>
      <c r="K142" s="61"/>
      <c r="L142" s="62"/>
      <c r="M142" s="70"/>
      <c r="N142" s="71"/>
      <c r="AI142" s="61"/>
      <c r="AJ142" s="61"/>
      <c r="AK142" s="61"/>
      <c r="AL142" s="62"/>
      <c r="AM142" s="70"/>
      <c r="AN142" s="71"/>
      <c r="BI142" s="61"/>
      <c r="BJ142" s="61"/>
      <c r="BK142" s="61"/>
      <c r="BL142" s="62"/>
      <c r="BM142" s="70"/>
      <c r="BN142" s="71"/>
    </row>
    <row r="143" spans="6:66" x14ac:dyDescent="0.3">
      <c r="F143" s="61"/>
      <c r="G143" s="61"/>
      <c r="H143" s="61"/>
      <c r="I143" s="61"/>
      <c r="J143" s="61"/>
      <c r="K143" s="61"/>
      <c r="L143" s="62"/>
      <c r="M143" s="70"/>
      <c r="N143" s="71"/>
      <c r="AI143" s="61"/>
      <c r="AJ143" s="61"/>
      <c r="AK143" s="61"/>
      <c r="AL143" s="62"/>
      <c r="AM143" s="70"/>
      <c r="AN143" s="71"/>
      <c r="BI143" s="61"/>
      <c r="BJ143" s="61"/>
      <c r="BK143" s="61"/>
      <c r="BL143" s="62"/>
      <c r="BM143" s="70"/>
      <c r="BN143" s="71"/>
    </row>
    <row r="144" spans="6:66" x14ac:dyDescent="0.3">
      <c r="F144" s="61"/>
      <c r="G144" s="61"/>
      <c r="H144" s="61"/>
      <c r="I144" s="61"/>
      <c r="J144" s="61"/>
      <c r="K144" s="61"/>
      <c r="L144" s="62"/>
      <c r="M144" s="70"/>
      <c r="N144" s="71"/>
      <c r="AI144" s="61"/>
      <c r="AJ144" s="61"/>
      <c r="AK144" s="61"/>
      <c r="AL144" s="62"/>
      <c r="AM144" s="70"/>
      <c r="AN144" s="71"/>
      <c r="BI144" s="61"/>
      <c r="BJ144" s="61"/>
      <c r="BK144" s="61"/>
      <c r="BL144" s="62"/>
      <c r="BM144" s="70"/>
      <c r="BN144" s="71"/>
    </row>
    <row r="145" spans="6:66" x14ac:dyDescent="0.3">
      <c r="F145" s="61"/>
      <c r="G145" s="61"/>
      <c r="H145" s="61"/>
      <c r="I145" s="61"/>
      <c r="J145" s="61"/>
      <c r="K145" s="61"/>
      <c r="L145" s="62"/>
      <c r="M145" s="70"/>
      <c r="N145" s="71"/>
      <c r="AI145" s="61"/>
      <c r="AJ145" s="61"/>
      <c r="AK145" s="61"/>
      <c r="AL145" s="62"/>
      <c r="AM145" s="70"/>
      <c r="AN145" s="71"/>
      <c r="BI145" s="61"/>
      <c r="BJ145" s="61"/>
      <c r="BK145" s="61"/>
      <c r="BL145" s="62"/>
      <c r="BM145" s="70"/>
      <c r="BN145" s="71"/>
    </row>
    <row r="146" spans="6:66" x14ac:dyDescent="0.3">
      <c r="F146" s="61"/>
      <c r="G146" s="61"/>
      <c r="H146" s="61"/>
      <c r="I146" s="61"/>
      <c r="J146" s="61"/>
      <c r="K146" s="61"/>
      <c r="L146" s="62"/>
      <c r="M146" s="70"/>
      <c r="N146" s="71"/>
      <c r="AI146" s="61"/>
      <c r="AJ146" s="61"/>
      <c r="AK146" s="61"/>
      <c r="AL146" s="62"/>
      <c r="AM146" s="70"/>
      <c r="AN146" s="71"/>
      <c r="BI146" s="61"/>
      <c r="BJ146" s="61"/>
      <c r="BK146" s="61"/>
      <c r="BL146" s="62"/>
      <c r="BM146" s="70"/>
      <c r="BN146" s="71"/>
    </row>
    <row r="147" spans="6:66" x14ac:dyDescent="0.3">
      <c r="F147" s="61"/>
      <c r="G147" s="61"/>
      <c r="H147" s="61"/>
      <c r="I147" s="61"/>
      <c r="J147" s="61"/>
      <c r="K147" s="61"/>
      <c r="L147" s="62"/>
      <c r="M147" s="70"/>
      <c r="N147" s="71"/>
      <c r="AI147" s="61"/>
      <c r="AJ147" s="61"/>
      <c r="AK147" s="61"/>
      <c r="AL147" s="62"/>
      <c r="AM147" s="70"/>
      <c r="AN147" s="71"/>
      <c r="BI147" s="61"/>
      <c r="BJ147" s="61"/>
      <c r="BK147" s="61"/>
      <c r="BL147" s="62"/>
      <c r="BM147" s="70"/>
      <c r="BN147" s="71"/>
    </row>
    <row r="148" spans="6:66" x14ac:dyDescent="0.3">
      <c r="F148" s="61"/>
      <c r="G148" s="61"/>
      <c r="H148" s="61"/>
      <c r="I148" s="61"/>
      <c r="J148" s="61"/>
      <c r="K148" s="61"/>
      <c r="L148" s="62"/>
      <c r="M148" s="70"/>
      <c r="N148" s="71"/>
      <c r="AI148" s="61"/>
      <c r="AJ148" s="61"/>
      <c r="AK148" s="61"/>
      <c r="AL148" s="62"/>
      <c r="AM148" s="70"/>
      <c r="AN148" s="71"/>
      <c r="BI148" s="61"/>
      <c r="BJ148" s="61"/>
      <c r="BK148" s="61"/>
      <c r="BL148" s="62"/>
      <c r="BM148" s="70"/>
      <c r="BN148" s="71"/>
    </row>
    <row r="149" spans="6:66" x14ac:dyDescent="0.3">
      <c r="F149" s="61"/>
      <c r="G149" s="61"/>
      <c r="H149" s="61"/>
      <c r="I149" s="61"/>
      <c r="J149" s="61"/>
      <c r="K149" s="61"/>
      <c r="L149" s="62"/>
      <c r="M149" s="70"/>
      <c r="N149" s="71"/>
      <c r="AI149" s="61"/>
      <c r="AJ149" s="61"/>
      <c r="AK149" s="61"/>
      <c r="AL149" s="62"/>
      <c r="AM149" s="70"/>
      <c r="AN149" s="71"/>
      <c r="BI149" s="61"/>
      <c r="BJ149" s="61"/>
      <c r="BK149" s="61"/>
      <c r="BL149" s="62"/>
      <c r="BM149" s="70"/>
      <c r="BN149" s="71"/>
    </row>
    <row r="150" spans="6:66" x14ac:dyDescent="0.3">
      <c r="F150" s="61"/>
      <c r="G150" s="61"/>
      <c r="H150" s="61"/>
      <c r="I150" s="61"/>
      <c r="J150" s="61"/>
      <c r="K150" s="61"/>
      <c r="L150" s="62"/>
      <c r="M150" s="70"/>
      <c r="N150" s="71"/>
      <c r="AI150" s="61"/>
      <c r="AJ150" s="61"/>
      <c r="AK150" s="61"/>
      <c r="AL150" s="62"/>
      <c r="AM150" s="70"/>
      <c r="AN150" s="71"/>
      <c r="BI150" s="61"/>
      <c r="BJ150" s="61"/>
      <c r="BK150" s="61"/>
      <c r="BL150" s="62"/>
      <c r="BM150" s="70"/>
      <c r="BN150" s="71"/>
    </row>
    <row r="151" spans="6:66" x14ac:dyDescent="0.3">
      <c r="F151" s="61"/>
      <c r="G151" s="61"/>
      <c r="H151" s="61"/>
      <c r="I151" s="61"/>
      <c r="J151" s="61"/>
      <c r="K151" s="61"/>
      <c r="L151" s="62"/>
      <c r="M151" s="70"/>
      <c r="N151" s="71"/>
      <c r="AI151" s="61"/>
      <c r="AJ151" s="61"/>
      <c r="AK151" s="61"/>
      <c r="AL151" s="62"/>
      <c r="AM151" s="70"/>
      <c r="AN151" s="71"/>
      <c r="BI151" s="61"/>
      <c r="BJ151" s="61"/>
      <c r="BK151" s="61"/>
      <c r="BL151" s="62"/>
      <c r="BM151" s="70"/>
      <c r="BN151" s="71"/>
    </row>
    <row r="152" spans="6:66" x14ac:dyDescent="0.3">
      <c r="F152" s="61"/>
      <c r="G152" s="61"/>
      <c r="H152" s="61"/>
      <c r="I152" s="61"/>
      <c r="J152" s="61"/>
      <c r="K152" s="61"/>
      <c r="L152" s="62"/>
      <c r="M152" s="70"/>
      <c r="N152" s="71"/>
      <c r="AI152" s="61"/>
      <c r="AJ152" s="61"/>
      <c r="AK152" s="61"/>
      <c r="AL152" s="62"/>
      <c r="AM152" s="70"/>
      <c r="AN152" s="71"/>
      <c r="BI152" s="61"/>
      <c r="BJ152" s="61"/>
      <c r="BK152" s="61"/>
      <c r="BL152" s="62"/>
      <c r="BM152" s="70"/>
      <c r="BN152" s="71"/>
    </row>
    <row r="153" spans="6:66" x14ac:dyDescent="0.3">
      <c r="F153" s="61"/>
      <c r="G153" s="61"/>
      <c r="H153" s="61"/>
      <c r="I153" s="61"/>
      <c r="J153" s="61"/>
      <c r="K153" s="61"/>
      <c r="L153" s="62"/>
      <c r="M153" s="70"/>
      <c r="N153" s="71"/>
      <c r="AI153" s="61"/>
      <c r="AJ153" s="61"/>
      <c r="AK153" s="61"/>
      <c r="AL153" s="62"/>
      <c r="AM153" s="70"/>
      <c r="AN153" s="71"/>
      <c r="BI153" s="61"/>
      <c r="BJ153" s="61"/>
      <c r="BK153" s="61"/>
      <c r="BL153" s="62"/>
      <c r="BM153" s="70"/>
      <c r="BN153" s="71"/>
    </row>
    <row r="154" spans="6:66" x14ac:dyDescent="0.3">
      <c r="F154" s="61"/>
      <c r="G154" s="61"/>
      <c r="H154" s="61"/>
      <c r="I154" s="61"/>
      <c r="J154" s="61"/>
      <c r="K154" s="61"/>
      <c r="L154" s="62"/>
      <c r="M154" s="70"/>
      <c r="N154" s="71"/>
      <c r="AI154" s="61"/>
      <c r="AJ154" s="61"/>
      <c r="AK154" s="61"/>
      <c r="AL154" s="62"/>
      <c r="AM154" s="70"/>
      <c r="AN154" s="71"/>
      <c r="BI154" s="61"/>
      <c r="BJ154" s="61"/>
      <c r="BK154" s="61"/>
      <c r="BL154" s="62"/>
      <c r="BM154" s="70"/>
      <c r="BN154" s="71"/>
    </row>
    <row r="155" spans="6:66" x14ac:dyDescent="0.3">
      <c r="F155" s="61"/>
      <c r="G155" s="61"/>
      <c r="H155" s="61"/>
      <c r="I155" s="61"/>
      <c r="J155" s="61"/>
      <c r="K155" s="61"/>
      <c r="L155" s="62"/>
      <c r="M155" s="70"/>
      <c r="N155" s="71"/>
      <c r="AI155" s="61"/>
      <c r="AJ155" s="61"/>
      <c r="AK155" s="61"/>
      <c r="AL155" s="62"/>
      <c r="AM155" s="70"/>
      <c r="AN155" s="71"/>
      <c r="BI155" s="61"/>
      <c r="BJ155" s="61"/>
      <c r="BK155" s="61"/>
      <c r="BL155" s="62"/>
      <c r="BM155" s="70"/>
      <c r="BN155" s="71"/>
    </row>
    <row r="156" spans="6:66" x14ac:dyDescent="0.3">
      <c r="F156" s="61"/>
      <c r="G156" s="61"/>
      <c r="H156" s="61"/>
      <c r="I156" s="61"/>
      <c r="J156" s="61"/>
      <c r="K156" s="61"/>
      <c r="L156" s="62"/>
      <c r="M156" s="70"/>
      <c r="N156" s="71"/>
      <c r="AI156" s="61"/>
      <c r="AJ156" s="61"/>
      <c r="AK156" s="61"/>
      <c r="AL156" s="62"/>
      <c r="AM156" s="70"/>
      <c r="AN156" s="71"/>
      <c r="BI156" s="61"/>
      <c r="BJ156" s="61"/>
      <c r="BK156" s="61"/>
      <c r="BL156" s="62"/>
      <c r="BM156" s="70"/>
      <c r="BN156" s="71"/>
    </row>
    <row r="157" spans="6:66" x14ac:dyDescent="0.3">
      <c r="F157" s="61"/>
      <c r="G157" s="61"/>
      <c r="H157" s="61"/>
      <c r="I157" s="61"/>
      <c r="J157" s="61"/>
      <c r="K157" s="61"/>
      <c r="L157" s="62"/>
      <c r="M157" s="70"/>
      <c r="N157" s="71"/>
      <c r="AI157" s="61"/>
      <c r="AJ157" s="61"/>
      <c r="AK157" s="61"/>
      <c r="AL157" s="62"/>
      <c r="AM157" s="70"/>
      <c r="AN157" s="71"/>
      <c r="BI157" s="61"/>
      <c r="BJ157" s="61"/>
      <c r="BK157" s="61"/>
      <c r="BL157" s="62"/>
      <c r="BM157" s="70"/>
      <c r="BN157" s="71"/>
    </row>
    <row r="158" spans="6:66" x14ac:dyDescent="0.3">
      <c r="F158" s="61"/>
      <c r="G158" s="61"/>
      <c r="H158" s="61"/>
      <c r="I158" s="61"/>
      <c r="J158" s="61"/>
      <c r="K158" s="61"/>
      <c r="L158" s="62"/>
      <c r="M158" s="70"/>
      <c r="N158" s="71"/>
      <c r="AI158" s="61"/>
      <c r="AJ158" s="61"/>
      <c r="AK158" s="61"/>
      <c r="AL158" s="62"/>
      <c r="AM158" s="70"/>
      <c r="AN158" s="71"/>
      <c r="BI158" s="61"/>
      <c r="BJ158" s="61"/>
      <c r="BK158" s="61"/>
      <c r="BL158" s="62"/>
      <c r="BM158" s="70"/>
      <c r="BN158" s="71"/>
    </row>
    <row r="159" spans="6:66" x14ac:dyDescent="0.3">
      <c r="F159" s="61"/>
      <c r="G159" s="61"/>
      <c r="H159" s="61"/>
      <c r="I159" s="61"/>
      <c r="J159" s="61"/>
      <c r="K159" s="61"/>
      <c r="L159" s="62"/>
      <c r="M159" s="70"/>
      <c r="N159" s="71"/>
      <c r="AI159" s="61"/>
      <c r="AJ159" s="61"/>
      <c r="AK159" s="61"/>
      <c r="AL159" s="62"/>
      <c r="AM159" s="70"/>
      <c r="AN159" s="71"/>
      <c r="BI159" s="61"/>
      <c r="BJ159" s="61"/>
      <c r="BK159" s="61"/>
      <c r="BL159" s="62"/>
      <c r="BM159" s="70"/>
      <c r="BN159" s="71"/>
    </row>
    <row r="160" spans="6:66" x14ac:dyDescent="0.3">
      <c r="F160" s="61"/>
      <c r="G160" s="61"/>
      <c r="H160" s="61"/>
      <c r="I160" s="61"/>
      <c r="J160" s="61"/>
      <c r="K160" s="61"/>
      <c r="L160" s="62"/>
      <c r="M160" s="70"/>
      <c r="N160" s="71"/>
      <c r="AI160" s="61"/>
      <c r="AJ160" s="61"/>
      <c r="AK160" s="61"/>
      <c r="BI160" s="61"/>
      <c r="BJ160" s="61"/>
      <c r="BK160" s="61"/>
    </row>
    <row r="161" spans="6:63" x14ac:dyDescent="0.3">
      <c r="F161" s="61"/>
      <c r="G161" s="61"/>
      <c r="H161" s="61"/>
      <c r="I161" s="61"/>
      <c r="J161" s="61"/>
      <c r="K161" s="61"/>
      <c r="L161" s="62"/>
      <c r="M161" s="70"/>
      <c r="N161" s="71"/>
      <c r="AI161" s="61"/>
      <c r="AJ161" s="61"/>
      <c r="AK161" s="61"/>
      <c r="BI161" s="61"/>
      <c r="BJ161" s="61"/>
      <c r="BK161" s="61"/>
    </row>
    <row r="162" spans="6:63" x14ac:dyDescent="0.3">
      <c r="F162" s="61"/>
      <c r="G162" s="61"/>
      <c r="H162" s="61"/>
      <c r="I162" s="61"/>
      <c r="J162" s="61"/>
      <c r="K162" s="61"/>
      <c r="L162" s="62"/>
      <c r="M162" s="70"/>
      <c r="N162" s="71"/>
      <c r="AI162" s="61"/>
      <c r="AJ162" s="61"/>
      <c r="AK162" s="61"/>
      <c r="BI162" s="61"/>
      <c r="BJ162" s="61"/>
      <c r="BK162" s="61"/>
    </row>
    <row r="163" spans="6:63" x14ac:dyDescent="0.3">
      <c r="F163" s="61"/>
      <c r="G163" s="61"/>
      <c r="H163" s="61"/>
      <c r="I163" s="61"/>
      <c r="J163" s="61"/>
      <c r="K163" s="61"/>
      <c r="L163" s="62"/>
      <c r="M163" s="70"/>
      <c r="N163" s="71"/>
      <c r="AI163" s="61"/>
      <c r="AJ163" s="61"/>
      <c r="AK163" s="61"/>
      <c r="BI163" s="61"/>
      <c r="BJ163" s="61"/>
      <c r="BK163" s="61"/>
    </row>
    <row r="164" spans="6:63" x14ac:dyDescent="0.3">
      <c r="F164" s="61"/>
      <c r="G164" s="61"/>
      <c r="H164" s="61"/>
      <c r="I164" s="61"/>
      <c r="J164" s="61"/>
      <c r="K164" s="61"/>
      <c r="L164" s="62"/>
      <c r="M164" s="70"/>
      <c r="N164" s="71"/>
      <c r="AI164" s="61"/>
      <c r="AJ164" s="61"/>
      <c r="AK164" s="61"/>
      <c r="BI164" s="61"/>
      <c r="BJ164" s="61"/>
      <c r="BK164" s="61"/>
    </row>
    <row r="165" spans="6:63" x14ac:dyDescent="0.3">
      <c r="F165" s="61"/>
      <c r="G165" s="61"/>
      <c r="H165" s="61"/>
      <c r="I165" s="61"/>
      <c r="J165" s="61"/>
      <c r="K165" s="61"/>
      <c r="L165" s="62"/>
      <c r="M165" s="70"/>
      <c r="N165" s="71"/>
      <c r="AI165" s="61"/>
      <c r="AJ165" s="61"/>
      <c r="AK165" s="61"/>
      <c r="BI165" s="61"/>
      <c r="BJ165" s="61"/>
      <c r="BK165" s="61"/>
    </row>
    <row r="166" spans="6:63" x14ac:dyDescent="0.3">
      <c r="F166" s="61"/>
      <c r="G166" s="61"/>
      <c r="H166" s="61"/>
      <c r="I166" s="61"/>
      <c r="J166" s="61"/>
      <c r="K166" s="61"/>
      <c r="L166" s="62"/>
      <c r="M166" s="70"/>
      <c r="N166" s="71"/>
      <c r="AI166" s="61"/>
      <c r="AJ166" s="61"/>
      <c r="AK166" s="61"/>
      <c r="BI166" s="61"/>
      <c r="BJ166" s="61"/>
      <c r="BK166" s="61"/>
    </row>
    <row r="167" spans="6:63" x14ac:dyDescent="0.3">
      <c r="F167" s="61"/>
      <c r="G167" s="61"/>
      <c r="H167" s="61"/>
      <c r="I167" s="61"/>
      <c r="J167" s="61"/>
      <c r="K167" s="61"/>
      <c r="L167" s="62"/>
      <c r="M167" s="70"/>
      <c r="N167" s="71"/>
      <c r="AI167" s="61"/>
      <c r="AJ167" s="61"/>
      <c r="AK167" s="61"/>
      <c r="BI167" s="61"/>
      <c r="BJ167" s="61"/>
      <c r="BK167" s="61"/>
    </row>
    <row r="168" spans="6:63" x14ac:dyDescent="0.3">
      <c r="F168" s="61"/>
      <c r="G168" s="61"/>
      <c r="H168" s="61"/>
      <c r="I168" s="61"/>
      <c r="J168" s="61"/>
      <c r="K168" s="61"/>
      <c r="L168" s="62"/>
      <c r="M168" s="70"/>
      <c r="N168" s="71"/>
      <c r="AI168" s="61"/>
      <c r="AJ168" s="61"/>
      <c r="AK168" s="61"/>
      <c r="BI168" s="61"/>
      <c r="BJ168" s="61"/>
      <c r="BK168" s="61"/>
    </row>
    <row r="169" spans="6:63" x14ac:dyDescent="0.3">
      <c r="F169" s="61"/>
      <c r="G169" s="61"/>
      <c r="H169" s="61"/>
      <c r="I169" s="61"/>
      <c r="J169" s="61"/>
      <c r="K169" s="61"/>
      <c r="L169" s="62"/>
      <c r="M169" s="70"/>
      <c r="N169" s="71"/>
      <c r="AI169" s="61"/>
      <c r="AJ169" s="61"/>
      <c r="AK169" s="61"/>
      <c r="BI169" s="61"/>
      <c r="BJ169" s="61"/>
      <c r="BK169" s="61"/>
    </row>
    <row r="170" spans="6:63" x14ac:dyDescent="0.3">
      <c r="F170" s="61"/>
      <c r="G170" s="61"/>
      <c r="H170" s="61"/>
      <c r="I170" s="61"/>
      <c r="J170" s="61"/>
      <c r="K170" s="61"/>
      <c r="L170" s="62"/>
      <c r="M170" s="70"/>
      <c r="N170" s="71"/>
      <c r="AI170" s="61"/>
      <c r="AJ170" s="61"/>
      <c r="AK170" s="61"/>
      <c r="BI170" s="61"/>
      <c r="BJ170" s="61"/>
      <c r="BK170" s="61"/>
    </row>
    <row r="171" spans="6:63" x14ac:dyDescent="0.3">
      <c r="F171" s="61"/>
      <c r="G171" s="61"/>
      <c r="H171" s="61"/>
      <c r="I171" s="61"/>
      <c r="J171" s="61"/>
      <c r="K171" s="61"/>
      <c r="L171" s="62"/>
      <c r="M171" s="70"/>
      <c r="N171" s="71"/>
      <c r="AI171" s="61"/>
      <c r="AJ171" s="61"/>
      <c r="AK171" s="61"/>
      <c r="BI171" s="61"/>
      <c r="BJ171" s="61"/>
      <c r="BK171" s="61"/>
    </row>
    <row r="172" spans="6:63" x14ac:dyDescent="0.3">
      <c r="F172" s="61"/>
      <c r="G172" s="61"/>
      <c r="H172" s="61"/>
      <c r="I172" s="61"/>
      <c r="J172" s="61"/>
      <c r="K172" s="61"/>
      <c r="L172" s="62"/>
      <c r="M172" s="70"/>
      <c r="N172" s="71"/>
      <c r="AI172" s="61"/>
      <c r="AJ172" s="61"/>
      <c r="AK172" s="61"/>
      <c r="BI172" s="61"/>
      <c r="BJ172" s="61"/>
      <c r="BK172" s="61"/>
    </row>
    <row r="173" spans="6:63" x14ac:dyDescent="0.3">
      <c r="F173" s="61"/>
      <c r="G173" s="61"/>
      <c r="H173" s="61"/>
      <c r="I173" s="61"/>
      <c r="J173" s="61"/>
      <c r="K173" s="61"/>
      <c r="L173" s="62"/>
      <c r="M173" s="70"/>
      <c r="N173" s="71"/>
      <c r="AI173" s="61"/>
      <c r="AJ173" s="61"/>
      <c r="AK173" s="61"/>
      <c r="BI173" s="61"/>
      <c r="BJ173" s="61"/>
      <c r="BK173" s="61"/>
    </row>
    <row r="174" spans="6:63" x14ac:dyDescent="0.3">
      <c r="F174" s="61"/>
      <c r="G174" s="61"/>
      <c r="H174" s="61"/>
      <c r="I174" s="61"/>
      <c r="J174" s="61"/>
      <c r="K174" s="61"/>
      <c r="L174" s="62"/>
      <c r="M174" s="70"/>
      <c r="N174" s="71"/>
      <c r="AI174" s="61"/>
      <c r="AJ174" s="61"/>
      <c r="AK174" s="61"/>
      <c r="BI174" s="61"/>
      <c r="BJ174" s="61"/>
      <c r="BK174" s="61"/>
    </row>
    <row r="175" spans="6:63" x14ac:dyDescent="0.3">
      <c r="F175" s="61"/>
      <c r="G175" s="61"/>
      <c r="H175" s="61"/>
      <c r="I175" s="61"/>
      <c r="J175" s="61"/>
      <c r="K175" s="61"/>
      <c r="L175" s="62"/>
      <c r="M175" s="70"/>
      <c r="N175" s="71"/>
      <c r="AI175" s="61"/>
      <c r="AJ175" s="61"/>
      <c r="AK175" s="61"/>
      <c r="BI175" s="61"/>
      <c r="BJ175" s="61"/>
      <c r="BK175" s="61"/>
    </row>
    <row r="176" spans="6:63" x14ac:dyDescent="0.3">
      <c r="F176" s="61"/>
      <c r="G176" s="61"/>
      <c r="H176" s="61"/>
      <c r="I176" s="61"/>
      <c r="J176" s="61"/>
      <c r="K176" s="61"/>
      <c r="L176" s="62"/>
      <c r="M176" s="70"/>
      <c r="N176" s="71"/>
      <c r="AI176" s="61"/>
      <c r="AJ176" s="61"/>
      <c r="AK176" s="61"/>
      <c r="BI176" s="61"/>
      <c r="BJ176" s="61"/>
      <c r="BK176" s="61"/>
    </row>
    <row r="177" spans="6:63" x14ac:dyDescent="0.3">
      <c r="F177" s="61"/>
      <c r="G177" s="61"/>
      <c r="H177" s="61"/>
      <c r="I177" s="61"/>
      <c r="J177" s="61"/>
      <c r="K177" s="61"/>
      <c r="L177" s="62"/>
      <c r="M177" s="70"/>
      <c r="N177" s="71"/>
      <c r="AI177" s="61"/>
      <c r="AJ177" s="61"/>
      <c r="AK177" s="61"/>
      <c r="BI177" s="61"/>
      <c r="BJ177" s="61"/>
      <c r="BK177" s="61"/>
    </row>
    <row r="178" spans="6:63" x14ac:dyDescent="0.3">
      <c r="F178" s="61"/>
      <c r="G178" s="61"/>
      <c r="H178" s="61"/>
      <c r="I178" s="61"/>
      <c r="J178" s="61"/>
      <c r="K178" s="61"/>
      <c r="L178" s="62"/>
      <c r="M178" s="70"/>
      <c r="N178" s="71"/>
      <c r="AI178" s="61"/>
      <c r="AJ178" s="61"/>
      <c r="AK178" s="61"/>
      <c r="BI178" s="61"/>
      <c r="BJ178" s="61"/>
      <c r="BK178" s="61"/>
    </row>
    <row r="179" spans="6:63" x14ac:dyDescent="0.3">
      <c r="L179" s="62"/>
      <c r="M179" s="70"/>
      <c r="N179" s="71"/>
    </row>
    <row r="180" spans="6:63" x14ac:dyDescent="0.3">
      <c r="L180" s="62"/>
      <c r="M180" s="70"/>
      <c r="N180" s="71"/>
    </row>
    <row r="181" spans="6:63" x14ac:dyDescent="0.3">
      <c r="L181" s="62"/>
      <c r="M181" s="70"/>
      <c r="N181" s="71"/>
    </row>
    <row r="182" spans="6:63" x14ac:dyDescent="0.3">
      <c r="L182" s="62"/>
      <c r="M182" s="70"/>
      <c r="N182" s="71"/>
    </row>
    <row r="183" spans="6:63" x14ac:dyDescent="0.3">
      <c r="L183" s="62"/>
      <c r="M183" s="70"/>
      <c r="N183" s="71"/>
    </row>
    <row r="184" spans="6:63" x14ac:dyDescent="0.3">
      <c r="L184" s="62"/>
      <c r="M184" s="70"/>
      <c r="N184" s="71"/>
    </row>
    <row r="185" spans="6:63" x14ac:dyDescent="0.3">
      <c r="L185" s="62"/>
      <c r="M185" s="70"/>
      <c r="N185" s="71"/>
    </row>
    <row r="186" spans="6:63" x14ac:dyDescent="0.3">
      <c r="L186" s="62"/>
      <c r="M186" s="70"/>
      <c r="N186" s="71"/>
    </row>
    <row r="187" spans="6:63" x14ac:dyDescent="0.3">
      <c r="L187" s="62"/>
      <c r="M187" s="70"/>
      <c r="N187" s="71"/>
    </row>
    <row r="188" spans="6:63" x14ac:dyDescent="0.3">
      <c r="L188" s="62"/>
      <c r="M188" s="70"/>
      <c r="N188" s="71"/>
    </row>
    <row r="189" spans="6:63" x14ac:dyDescent="0.3">
      <c r="L189" s="62"/>
      <c r="M189" s="70"/>
      <c r="N189" s="71"/>
    </row>
    <row r="190" spans="6:63" x14ac:dyDescent="0.3">
      <c r="L190" s="62"/>
      <c r="M190" s="70"/>
      <c r="N190" s="71"/>
    </row>
    <row r="191" spans="6:63" x14ac:dyDescent="0.3">
      <c r="L191" s="62"/>
      <c r="M191" s="70"/>
      <c r="N191" s="71"/>
    </row>
    <row r="192" spans="6:63" x14ac:dyDescent="0.3">
      <c r="L192" s="62"/>
      <c r="M192" s="70"/>
      <c r="N192" s="71"/>
    </row>
    <row r="193" spans="12:14" x14ac:dyDescent="0.3">
      <c r="L193" s="62"/>
      <c r="M193" s="70"/>
      <c r="N193" s="71"/>
    </row>
    <row r="194" spans="12:14" x14ac:dyDescent="0.3">
      <c r="L194" s="62"/>
      <c r="M194" s="70"/>
      <c r="N194" s="71"/>
    </row>
    <row r="195" spans="12:14" x14ac:dyDescent="0.3">
      <c r="L195" s="62"/>
      <c r="M195" s="70"/>
      <c r="N195" s="71"/>
    </row>
    <row r="196" spans="12:14" x14ac:dyDescent="0.3">
      <c r="L196" s="62"/>
      <c r="M196" s="70"/>
      <c r="N196" s="71"/>
    </row>
    <row r="197" spans="12:14" x14ac:dyDescent="0.3">
      <c r="L197" s="62"/>
      <c r="M197" s="70"/>
      <c r="N197" s="71"/>
    </row>
    <row r="198" spans="12:14" x14ac:dyDescent="0.3">
      <c r="L198" s="62"/>
      <c r="M198" s="70"/>
      <c r="N198" s="71"/>
    </row>
    <row r="199" spans="12:14" x14ac:dyDescent="0.3">
      <c r="L199" s="62"/>
      <c r="M199" s="70"/>
      <c r="N199" s="71"/>
    </row>
    <row r="200" spans="12:14" x14ac:dyDescent="0.3">
      <c r="L200" s="62"/>
      <c r="M200" s="70"/>
      <c r="N200" s="71"/>
    </row>
    <row r="201" spans="12:14" x14ac:dyDescent="0.3">
      <c r="L201" s="62"/>
      <c r="M201" s="70"/>
      <c r="N201" s="71"/>
    </row>
    <row r="202" spans="12:14" x14ac:dyDescent="0.3">
      <c r="L202" s="62"/>
      <c r="M202" s="70"/>
      <c r="N202" s="71"/>
    </row>
    <row r="203" spans="12:14" x14ac:dyDescent="0.3">
      <c r="L203" s="62"/>
      <c r="M203" s="70"/>
      <c r="N203" s="71"/>
    </row>
    <row r="204" spans="12:14" x14ac:dyDescent="0.3">
      <c r="L204" s="62"/>
      <c r="M204" s="70"/>
      <c r="N204" s="71"/>
    </row>
    <row r="205" spans="12:14" x14ac:dyDescent="0.3">
      <c r="L205" s="62"/>
      <c r="M205" s="70"/>
      <c r="N205" s="71"/>
    </row>
    <row r="206" spans="12:14" x14ac:dyDescent="0.3">
      <c r="L206" s="62"/>
      <c r="M206" s="70"/>
      <c r="N206" s="71"/>
    </row>
    <row r="207" spans="12:14" x14ac:dyDescent="0.3">
      <c r="L207" s="62"/>
      <c r="M207" s="70"/>
      <c r="N207" s="71"/>
    </row>
    <row r="208" spans="12:14" x14ac:dyDescent="0.3">
      <c r="L208" s="62"/>
      <c r="M208" s="70"/>
      <c r="N208" s="71"/>
    </row>
    <row r="209" spans="12:14" x14ac:dyDescent="0.3">
      <c r="L209" s="62"/>
      <c r="M209" s="70"/>
      <c r="N209" s="71"/>
    </row>
    <row r="210" spans="12:14" x14ac:dyDescent="0.3">
      <c r="L210" s="62"/>
      <c r="M210" s="70"/>
      <c r="N210" s="71"/>
    </row>
    <row r="211" spans="12:14" x14ac:dyDescent="0.3">
      <c r="L211" s="62"/>
      <c r="M211" s="70"/>
      <c r="N211" s="71"/>
    </row>
    <row r="212" spans="12:14" x14ac:dyDescent="0.3">
      <c r="L212" s="62"/>
      <c r="M212" s="70"/>
      <c r="N212" s="71"/>
    </row>
    <row r="213" spans="12:14" x14ac:dyDescent="0.3">
      <c r="L213" s="62"/>
      <c r="M213" s="70"/>
      <c r="N213" s="71"/>
    </row>
    <row r="214" spans="12:14" x14ac:dyDescent="0.3">
      <c r="L214" s="62"/>
      <c r="M214" s="70"/>
      <c r="N214" s="71"/>
    </row>
    <row r="215" spans="12:14" x14ac:dyDescent="0.3">
      <c r="L215" s="62"/>
      <c r="M215" s="70"/>
      <c r="N215" s="71"/>
    </row>
    <row r="216" spans="12:14" x14ac:dyDescent="0.3">
      <c r="L216" s="62"/>
      <c r="M216" s="70"/>
      <c r="N216" s="71"/>
    </row>
    <row r="217" spans="12:14" x14ac:dyDescent="0.3">
      <c r="L217" s="62"/>
      <c r="M217" s="70"/>
      <c r="N217" s="71"/>
    </row>
    <row r="218" spans="12:14" x14ac:dyDescent="0.3">
      <c r="L218" s="62"/>
      <c r="M218" s="70"/>
      <c r="N218" s="71"/>
    </row>
    <row r="219" spans="12:14" x14ac:dyDescent="0.3">
      <c r="L219" s="62"/>
      <c r="M219" s="70"/>
      <c r="N219" s="71"/>
    </row>
    <row r="220" spans="12:14" x14ac:dyDescent="0.3">
      <c r="L220" s="62"/>
      <c r="M220" s="70"/>
      <c r="N220" s="71"/>
    </row>
    <row r="221" spans="12:14" x14ac:dyDescent="0.3">
      <c r="L221" s="62"/>
      <c r="M221" s="70"/>
      <c r="N221" s="71"/>
    </row>
    <row r="222" spans="12:14" x14ac:dyDescent="0.3">
      <c r="L222" s="62"/>
      <c r="M222" s="70"/>
      <c r="N222" s="71"/>
    </row>
    <row r="223" spans="12:14" x14ac:dyDescent="0.3">
      <c r="L223" s="62"/>
      <c r="M223" s="70"/>
      <c r="N223" s="71"/>
    </row>
    <row r="224" spans="12:14" x14ac:dyDescent="0.3">
      <c r="L224" s="62"/>
      <c r="M224" s="70"/>
      <c r="N224" s="71"/>
    </row>
    <row r="225" spans="12:14" x14ac:dyDescent="0.3">
      <c r="L225" s="62"/>
      <c r="M225" s="70"/>
      <c r="N225" s="71"/>
    </row>
    <row r="226" spans="12:14" x14ac:dyDescent="0.3">
      <c r="L226" s="62"/>
      <c r="M226" s="70"/>
      <c r="N226" s="71"/>
    </row>
    <row r="227" spans="12:14" x14ac:dyDescent="0.3">
      <c r="L227" s="62"/>
      <c r="M227" s="70"/>
      <c r="N227" s="71"/>
    </row>
    <row r="228" spans="12:14" x14ac:dyDescent="0.3">
      <c r="L228" s="62"/>
      <c r="M228" s="70"/>
      <c r="N228" s="71"/>
    </row>
    <row r="229" spans="12:14" x14ac:dyDescent="0.3">
      <c r="L229" s="62"/>
      <c r="M229" s="70"/>
      <c r="N229" s="71"/>
    </row>
    <row r="230" spans="12:14" x14ac:dyDescent="0.3">
      <c r="L230" s="62"/>
      <c r="M230" s="70"/>
      <c r="N230" s="71"/>
    </row>
    <row r="231" spans="12:14" x14ac:dyDescent="0.3">
      <c r="L231" s="62"/>
      <c r="M231" s="70"/>
      <c r="N231" s="71"/>
    </row>
    <row r="232" spans="12:14" x14ac:dyDescent="0.3">
      <c r="L232" s="62"/>
      <c r="M232" s="70"/>
      <c r="N232" s="71"/>
    </row>
    <row r="233" spans="12:14" x14ac:dyDescent="0.3">
      <c r="L233" s="62"/>
      <c r="M233" s="70"/>
      <c r="N233" s="71"/>
    </row>
    <row r="234" spans="12:14" x14ac:dyDescent="0.3">
      <c r="L234" s="62"/>
      <c r="M234" s="70"/>
      <c r="N234" s="71"/>
    </row>
    <row r="235" spans="12:14" x14ac:dyDescent="0.3">
      <c r="L235" s="62"/>
      <c r="M235" s="70"/>
      <c r="N235" s="71"/>
    </row>
    <row r="236" spans="12:14" x14ac:dyDescent="0.3">
      <c r="L236" s="62"/>
      <c r="M236" s="70"/>
      <c r="N236" s="71"/>
    </row>
    <row r="237" spans="12:14" x14ac:dyDescent="0.3">
      <c r="L237" s="62"/>
      <c r="M237" s="70"/>
      <c r="N237" s="71"/>
    </row>
    <row r="238" spans="12:14" x14ac:dyDescent="0.3">
      <c r="L238" s="62"/>
      <c r="M238" s="70"/>
      <c r="N238" s="71"/>
    </row>
    <row r="239" spans="12:14" x14ac:dyDescent="0.3">
      <c r="L239" s="62"/>
      <c r="M239" s="70"/>
      <c r="N239" s="71"/>
    </row>
    <row r="240" spans="12:14" x14ac:dyDescent="0.3">
      <c r="L240" s="62"/>
      <c r="M240" s="70"/>
      <c r="N240" s="71"/>
    </row>
    <row r="241" spans="12:14" x14ac:dyDescent="0.3">
      <c r="L241" s="62"/>
      <c r="M241" s="70"/>
      <c r="N241" s="71"/>
    </row>
    <row r="242" spans="12:14" x14ac:dyDescent="0.3">
      <c r="L242" s="62"/>
      <c r="M242" s="70"/>
      <c r="N242" s="71"/>
    </row>
    <row r="243" spans="12:14" x14ac:dyDescent="0.3">
      <c r="L243" s="62"/>
      <c r="M243" s="70"/>
      <c r="N243" s="71"/>
    </row>
    <row r="244" spans="12:14" x14ac:dyDescent="0.3">
      <c r="L244" s="62"/>
      <c r="M244" s="70"/>
      <c r="N244" s="71"/>
    </row>
    <row r="245" spans="12:14" x14ac:dyDescent="0.3">
      <c r="L245" s="62"/>
      <c r="M245" s="70"/>
      <c r="N245" s="71"/>
    </row>
    <row r="246" spans="12:14" x14ac:dyDescent="0.3">
      <c r="L246" s="62"/>
      <c r="M246" s="70"/>
      <c r="N246" s="71"/>
    </row>
    <row r="247" spans="12:14" x14ac:dyDescent="0.3">
      <c r="L247" s="62"/>
      <c r="M247" s="70"/>
      <c r="N247" s="71"/>
    </row>
    <row r="248" spans="12:14" x14ac:dyDescent="0.3">
      <c r="L248" s="62"/>
      <c r="M248" s="70"/>
      <c r="N248" s="71"/>
    </row>
    <row r="249" spans="12:14" x14ac:dyDescent="0.3">
      <c r="L249" s="62"/>
      <c r="M249" s="70"/>
      <c r="N249" s="71"/>
    </row>
    <row r="250" spans="12:14" x14ac:dyDescent="0.3">
      <c r="L250" s="62"/>
      <c r="M250" s="70"/>
      <c r="N250" s="71"/>
    </row>
    <row r="251" spans="12:14" x14ac:dyDescent="0.3">
      <c r="L251" s="62"/>
      <c r="M251" s="70"/>
      <c r="N251" s="71"/>
    </row>
    <row r="252" spans="12:14" x14ac:dyDescent="0.3">
      <c r="L252" s="62"/>
      <c r="M252" s="70"/>
      <c r="N252" s="71"/>
    </row>
    <row r="253" spans="12:14" x14ac:dyDescent="0.3">
      <c r="L253" s="62"/>
      <c r="M253" s="70"/>
      <c r="N253" s="71"/>
    </row>
    <row r="254" spans="12:14" x14ac:dyDescent="0.3">
      <c r="L254" s="62"/>
      <c r="M254" s="70"/>
      <c r="N254" s="71"/>
    </row>
    <row r="255" spans="12:14" x14ac:dyDescent="0.3">
      <c r="L255" s="62"/>
      <c r="M255" s="70"/>
      <c r="N255" s="71"/>
    </row>
    <row r="256" spans="12:14" x14ac:dyDescent="0.3">
      <c r="L256" s="62"/>
      <c r="M256" s="70"/>
      <c r="N256" s="71"/>
    </row>
    <row r="257" spans="12:14" x14ac:dyDescent="0.3">
      <c r="L257" s="62"/>
      <c r="M257" s="70"/>
      <c r="N257" s="71"/>
    </row>
    <row r="258" spans="12:14" x14ac:dyDescent="0.3">
      <c r="L258" s="62"/>
      <c r="M258" s="70"/>
      <c r="N258" s="71"/>
    </row>
    <row r="259" spans="12:14" x14ac:dyDescent="0.3">
      <c r="L259" s="62"/>
      <c r="M259" s="70"/>
      <c r="N259" s="71"/>
    </row>
    <row r="260" spans="12:14" x14ac:dyDescent="0.3">
      <c r="L260" s="62"/>
      <c r="M260" s="70"/>
      <c r="N260" s="71"/>
    </row>
    <row r="261" spans="12:14" x14ac:dyDescent="0.3">
      <c r="L261" s="62"/>
      <c r="M261" s="70"/>
      <c r="N261" s="71"/>
    </row>
    <row r="262" spans="12:14" x14ac:dyDescent="0.3">
      <c r="L262" s="62"/>
      <c r="M262" s="70"/>
      <c r="N262" s="71"/>
    </row>
    <row r="263" spans="12:14" x14ac:dyDescent="0.3">
      <c r="L263" s="62"/>
      <c r="M263" s="70"/>
      <c r="N263" s="71"/>
    </row>
    <row r="264" spans="12:14" x14ac:dyDescent="0.3">
      <c r="L264" s="62"/>
      <c r="M264" s="70"/>
      <c r="N264" s="71"/>
    </row>
    <row r="265" spans="12:14" x14ac:dyDescent="0.3">
      <c r="L265" s="62"/>
      <c r="M265" s="70"/>
      <c r="N265" s="71"/>
    </row>
    <row r="266" spans="12:14" x14ac:dyDescent="0.3">
      <c r="L266" s="62"/>
      <c r="M266" s="70"/>
      <c r="N266" s="71"/>
    </row>
    <row r="267" spans="12:14" x14ac:dyDescent="0.3">
      <c r="L267" s="62"/>
      <c r="M267" s="70"/>
      <c r="N267" s="71"/>
    </row>
    <row r="268" spans="12:14" x14ac:dyDescent="0.3">
      <c r="L268" s="62"/>
      <c r="M268" s="70"/>
      <c r="N268" s="71"/>
    </row>
    <row r="269" spans="12:14" x14ac:dyDescent="0.3">
      <c r="L269" s="62"/>
      <c r="M269" s="70"/>
      <c r="N269" s="71"/>
    </row>
    <row r="270" spans="12:14" x14ac:dyDescent="0.3">
      <c r="L270" s="62"/>
      <c r="M270" s="70"/>
      <c r="N270" s="71"/>
    </row>
    <row r="271" spans="12:14" x14ac:dyDescent="0.3">
      <c r="L271" s="62"/>
      <c r="M271" s="70"/>
      <c r="N271" s="71"/>
    </row>
    <row r="272" spans="12:14" x14ac:dyDescent="0.3">
      <c r="L272" s="62"/>
      <c r="M272" s="70"/>
      <c r="N272" s="71"/>
    </row>
    <row r="273" spans="12:14" x14ac:dyDescent="0.3">
      <c r="L273" s="62"/>
      <c r="M273" s="70"/>
      <c r="N273" s="71"/>
    </row>
    <row r="274" spans="12:14" x14ac:dyDescent="0.3">
      <c r="L274" s="62"/>
      <c r="M274" s="70"/>
      <c r="N274" s="71"/>
    </row>
    <row r="275" spans="12:14" x14ac:dyDescent="0.3">
      <c r="L275" s="62"/>
      <c r="M275" s="70"/>
      <c r="N275" s="71"/>
    </row>
    <row r="276" spans="12:14" x14ac:dyDescent="0.3">
      <c r="L276" s="62"/>
      <c r="M276" s="70"/>
      <c r="N276" s="71"/>
    </row>
    <row r="277" spans="12:14" x14ac:dyDescent="0.3">
      <c r="L277" s="62"/>
      <c r="M277" s="70"/>
      <c r="N277" s="71"/>
    </row>
    <row r="278" spans="12:14" x14ac:dyDescent="0.3">
      <c r="L278" s="62"/>
      <c r="M278" s="70"/>
      <c r="N278" s="71"/>
    </row>
    <row r="279" spans="12:14" x14ac:dyDescent="0.3">
      <c r="L279" s="62"/>
      <c r="M279" s="70"/>
      <c r="N279" s="71"/>
    </row>
    <row r="280" spans="12:14" x14ac:dyDescent="0.3">
      <c r="L280" s="62"/>
      <c r="M280" s="70"/>
      <c r="N280" s="71"/>
    </row>
    <row r="281" spans="12:14" x14ac:dyDescent="0.3">
      <c r="L281" s="62"/>
      <c r="M281" s="70"/>
      <c r="N281" s="71"/>
    </row>
    <row r="282" spans="12:14" x14ac:dyDescent="0.3">
      <c r="L282" s="62"/>
      <c r="M282" s="70"/>
      <c r="N282" s="71"/>
    </row>
    <row r="283" spans="12:14" x14ac:dyDescent="0.3">
      <c r="L283" s="62"/>
      <c r="M283" s="70"/>
      <c r="N283" s="71"/>
    </row>
    <row r="284" spans="12:14" x14ac:dyDescent="0.3">
      <c r="L284" s="62"/>
      <c r="M284" s="70"/>
      <c r="N284" s="71"/>
    </row>
    <row r="285" spans="12:14" x14ac:dyDescent="0.3">
      <c r="L285" s="62"/>
      <c r="M285" s="70"/>
      <c r="N285" s="71"/>
    </row>
    <row r="286" spans="12:14" x14ac:dyDescent="0.3">
      <c r="L286" s="62"/>
      <c r="M286" s="70"/>
      <c r="N286" s="71"/>
    </row>
    <row r="287" spans="12:14" x14ac:dyDescent="0.3">
      <c r="L287" s="62"/>
      <c r="M287" s="70"/>
      <c r="N287" s="71"/>
    </row>
    <row r="288" spans="12:14" x14ac:dyDescent="0.3">
      <c r="L288" s="62"/>
      <c r="M288" s="70"/>
      <c r="N288" s="71"/>
    </row>
    <row r="289" spans="12:14" x14ac:dyDescent="0.3">
      <c r="L289" s="62"/>
      <c r="M289" s="70"/>
      <c r="N289" s="71"/>
    </row>
    <row r="290" spans="12:14" x14ac:dyDescent="0.3">
      <c r="L290" s="62"/>
      <c r="M290" s="70"/>
      <c r="N290" s="71"/>
    </row>
    <row r="291" spans="12:14" x14ac:dyDescent="0.3">
      <c r="L291" s="62"/>
      <c r="M291" s="70"/>
      <c r="N291" s="71"/>
    </row>
    <row r="292" spans="12:14" x14ac:dyDescent="0.3">
      <c r="L292" s="62"/>
      <c r="M292" s="70"/>
      <c r="N292" s="71"/>
    </row>
    <row r="293" spans="12:14" x14ac:dyDescent="0.3">
      <c r="L293" s="62"/>
      <c r="M293" s="70"/>
      <c r="N293" s="71"/>
    </row>
    <row r="294" spans="12:14" x14ac:dyDescent="0.3">
      <c r="L294" s="62"/>
      <c r="M294" s="70"/>
      <c r="N294" s="71"/>
    </row>
    <row r="295" spans="12:14" x14ac:dyDescent="0.3">
      <c r="L295" s="62"/>
      <c r="M295" s="70"/>
      <c r="N295" s="71"/>
    </row>
    <row r="296" spans="12:14" x14ac:dyDescent="0.3">
      <c r="L296" s="62"/>
      <c r="M296" s="70"/>
      <c r="N296" s="71"/>
    </row>
    <row r="297" spans="12:14" x14ac:dyDescent="0.3">
      <c r="L297" s="62"/>
      <c r="M297" s="70"/>
      <c r="N297" s="71"/>
    </row>
    <row r="298" spans="12:14" x14ac:dyDescent="0.3">
      <c r="L298" s="62"/>
      <c r="M298" s="70"/>
      <c r="N298" s="71"/>
    </row>
    <row r="299" spans="12:14" x14ac:dyDescent="0.3">
      <c r="L299" s="62"/>
      <c r="M299" s="70"/>
      <c r="N299" s="71"/>
    </row>
    <row r="300" spans="12:14" x14ac:dyDescent="0.3">
      <c r="L300" s="62"/>
      <c r="M300" s="70"/>
      <c r="N300" s="71"/>
    </row>
    <row r="301" spans="12:14" x14ac:dyDescent="0.3">
      <c r="L301" s="62"/>
      <c r="M301" s="70"/>
      <c r="N301" s="71"/>
    </row>
    <row r="302" spans="12:14" x14ac:dyDescent="0.3">
      <c r="L302" s="62"/>
      <c r="M302" s="70"/>
      <c r="N302" s="71"/>
    </row>
    <row r="303" spans="12:14" x14ac:dyDescent="0.3">
      <c r="L303" s="62"/>
      <c r="M303" s="70"/>
      <c r="N303" s="71"/>
    </row>
    <row r="304" spans="12:14" x14ac:dyDescent="0.3">
      <c r="L304" s="62"/>
      <c r="M304" s="70"/>
      <c r="N304" s="71"/>
    </row>
    <row r="305" spans="12:14" x14ac:dyDescent="0.3">
      <c r="L305" s="62"/>
      <c r="M305" s="70"/>
      <c r="N305" s="71"/>
    </row>
    <row r="306" spans="12:14" x14ac:dyDescent="0.3">
      <c r="L306" s="62"/>
      <c r="M306" s="70"/>
      <c r="N306" s="71"/>
    </row>
    <row r="307" spans="12:14" x14ac:dyDescent="0.3">
      <c r="L307" s="62"/>
      <c r="M307" s="70"/>
      <c r="N307" s="71"/>
    </row>
    <row r="308" spans="12:14" x14ac:dyDescent="0.3">
      <c r="L308" s="62"/>
      <c r="M308" s="70"/>
      <c r="N308" s="71"/>
    </row>
    <row r="309" spans="12:14" x14ac:dyDescent="0.3">
      <c r="L309" s="62"/>
      <c r="M309" s="70"/>
      <c r="N309" s="71"/>
    </row>
    <row r="310" spans="12:14" x14ac:dyDescent="0.3">
      <c r="L310" s="62"/>
      <c r="M310" s="70"/>
      <c r="N310" s="71"/>
    </row>
    <row r="311" spans="12:14" x14ac:dyDescent="0.3">
      <c r="L311" s="62"/>
      <c r="M311" s="70"/>
      <c r="N311" s="71"/>
    </row>
    <row r="312" spans="12:14" x14ac:dyDescent="0.3">
      <c r="L312" s="62"/>
      <c r="M312" s="70"/>
      <c r="N312" s="71"/>
    </row>
    <row r="313" spans="12:14" x14ac:dyDescent="0.3">
      <c r="L313" s="62"/>
      <c r="M313" s="70"/>
      <c r="N313" s="71"/>
    </row>
    <row r="314" spans="12:14" x14ac:dyDescent="0.3">
      <c r="L314" s="62"/>
      <c r="M314" s="70"/>
      <c r="N314" s="71"/>
    </row>
    <row r="315" spans="12:14" x14ac:dyDescent="0.3">
      <c r="L315" s="62"/>
      <c r="M315" s="70"/>
      <c r="N315" s="71"/>
    </row>
    <row r="316" spans="12:14" x14ac:dyDescent="0.3">
      <c r="L316" s="62"/>
      <c r="M316" s="70"/>
      <c r="N316" s="71"/>
    </row>
    <row r="317" spans="12:14" x14ac:dyDescent="0.3">
      <c r="L317" s="62"/>
      <c r="M317" s="70"/>
      <c r="N317" s="71"/>
    </row>
    <row r="318" spans="12:14" x14ac:dyDescent="0.3">
      <c r="L318" s="62"/>
      <c r="M318" s="70"/>
      <c r="N318" s="71"/>
    </row>
    <row r="319" spans="12:14" x14ac:dyDescent="0.3">
      <c r="L319" s="62"/>
      <c r="M319" s="70"/>
      <c r="N319" s="71"/>
    </row>
    <row r="320" spans="12:14" x14ac:dyDescent="0.3">
      <c r="L320" s="62"/>
      <c r="M320" s="70"/>
      <c r="N320" s="71"/>
    </row>
    <row r="321" spans="12:14" x14ac:dyDescent="0.3">
      <c r="L321" s="62"/>
      <c r="M321" s="70"/>
      <c r="N321" s="71"/>
    </row>
    <row r="322" spans="12:14" x14ac:dyDescent="0.3">
      <c r="L322" s="62"/>
      <c r="M322" s="70"/>
      <c r="N322" s="71"/>
    </row>
    <row r="323" spans="12:14" x14ac:dyDescent="0.3">
      <c r="L323" s="62"/>
      <c r="M323" s="70"/>
      <c r="N323" s="71"/>
    </row>
    <row r="324" spans="12:14" x14ac:dyDescent="0.3">
      <c r="L324" s="62"/>
      <c r="M324" s="70"/>
      <c r="N324" s="71"/>
    </row>
    <row r="325" spans="12:14" x14ac:dyDescent="0.3">
      <c r="L325" s="62"/>
      <c r="M325" s="70"/>
      <c r="N325" s="71"/>
    </row>
    <row r="326" spans="12:14" x14ac:dyDescent="0.3">
      <c r="L326" s="62"/>
      <c r="M326" s="70"/>
      <c r="N326" s="71"/>
    </row>
    <row r="327" spans="12:14" x14ac:dyDescent="0.3">
      <c r="L327" s="62"/>
      <c r="M327" s="70"/>
      <c r="N327" s="71"/>
    </row>
    <row r="328" spans="12:14" x14ac:dyDescent="0.3">
      <c r="L328" s="62"/>
      <c r="M328" s="70"/>
      <c r="N328" s="71"/>
    </row>
    <row r="329" spans="12:14" x14ac:dyDescent="0.3">
      <c r="L329" s="62"/>
      <c r="M329" s="70"/>
      <c r="N329" s="71"/>
    </row>
    <row r="330" spans="12:14" x14ac:dyDescent="0.3">
      <c r="L330" s="62"/>
      <c r="M330" s="70"/>
      <c r="N330" s="71"/>
    </row>
    <row r="331" spans="12:14" x14ac:dyDescent="0.3">
      <c r="L331" s="62"/>
      <c r="M331" s="70"/>
      <c r="N331" s="71"/>
    </row>
    <row r="332" spans="12:14" x14ac:dyDescent="0.3">
      <c r="L332" s="62"/>
      <c r="M332" s="70"/>
      <c r="N332" s="71"/>
    </row>
    <row r="333" spans="12:14" x14ac:dyDescent="0.3">
      <c r="L333" s="62"/>
      <c r="M333" s="70"/>
      <c r="N333" s="71"/>
    </row>
    <row r="334" spans="12:14" x14ac:dyDescent="0.3">
      <c r="L334" s="62"/>
      <c r="M334" s="70"/>
      <c r="N334" s="71"/>
    </row>
    <row r="335" spans="12:14" x14ac:dyDescent="0.3">
      <c r="L335" s="62"/>
      <c r="M335" s="70"/>
      <c r="N335" s="71"/>
    </row>
    <row r="336" spans="12:14" x14ac:dyDescent="0.3">
      <c r="L336" s="62"/>
      <c r="M336" s="70"/>
      <c r="N336" s="71"/>
    </row>
    <row r="337" spans="12:14" x14ac:dyDescent="0.3">
      <c r="L337" s="62"/>
      <c r="M337" s="70"/>
      <c r="N337" s="71"/>
    </row>
    <row r="338" spans="12:14" x14ac:dyDescent="0.3">
      <c r="L338" s="62"/>
      <c r="M338" s="70"/>
      <c r="N338" s="71"/>
    </row>
    <row r="339" spans="12:14" x14ac:dyDescent="0.3">
      <c r="L339" s="62"/>
      <c r="M339" s="70"/>
      <c r="N339" s="71"/>
    </row>
    <row r="340" spans="12:14" x14ac:dyDescent="0.3">
      <c r="L340" s="62"/>
      <c r="M340" s="70"/>
      <c r="N340" s="71"/>
    </row>
    <row r="341" spans="12:14" x14ac:dyDescent="0.3">
      <c r="L341" s="62"/>
      <c r="M341" s="70"/>
      <c r="N341" s="71"/>
    </row>
    <row r="342" spans="12:14" x14ac:dyDescent="0.3">
      <c r="L342" s="62"/>
      <c r="M342" s="70"/>
      <c r="N342" s="71"/>
    </row>
    <row r="343" spans="12:14" x14ac:dyDescent="0.3">
      <c r="L343" s="62"/>
      <c r="M343" s="70"/>
      <c r="N343" s="71"/>
    </row>
    <row r="344" spans="12:14" x14ac:dyDescent="0.3">
      <c r="L344" s="62"/>
      <c r="M344" s="70"/>
      <c r="N344" s="71"/>
    </row>
    <row r="345" spans="12:14" x14ac:dyDescent="0.3">
      <c r="L345" s="62"/>
      <c r="M345" s="70"/>
      <c r="N345" s="71"/>
    </row>
    <row r="346" spans="12:14" x14ac:dyDescent="0.3">
      <c r="L346" s="62"/>
      <c r="M346" s="70"/>
      <c r="N346" s="71"/>
    </row>
    <row r="347" spans="12:14" x14ac:dyDescent="0.3">
      <c r="L347" s="62"/>
      <c r="M347" s="70"/>
      <c r="N347" s="71"/>
    </row>
    <row r="348" spans="12:14" x14ac:dyDescent="0.3">
      <c r="L348" s="62"/>
      <c r="M348" s="70"/>
      <c r="N348" s="71"/>
    </row>
    <row r="349" spans="12:14" x14ac:dyDescent="0.3">
      <c r="L349" s="62"/>
      <c r="M349" s="70"/>
      <c r="N349" s="71"/>
    </row>
    <row r="350" spans="12:14" x14ac:dyDescent="0.3">
      <c r="L350" s="62"/>
      <c r="M350" s="70"/>
      <c r="N350" s="71"/>
    </row>
    <row r="351" spans="12:14" x14ac:dyDescent="0.3">
      <c r="L351" s="62"/>
      <c r="M351" s="70"/>
      <c r="N351" s="71"/>
    </row>
    <row r="352" spans="12:14" x14ac:dyDescent="0.3">
      <c r="L352" s="62"/>
      <c r="M352" s="70"/>
      <c r="N352" s="71"/>
    </row>
    <row r="353" spans="12:14" x14ac:dyDescent="0.3">
      <c r="L353" s="62"/>
      <c r="M353" s="70"/>
      <c r="N353" s="71"/>
    </row>
    <row r="354" spans="12:14" x14ac:dyDescent="0.3">
      <c r="L354" s="62"/>
      <c r="M354" s="70"/>
      <c r="N354" s="71"/>
    </row>
    <row r="355" spans="12:14" x14ac:dyDescent="0.3">
      <c r="L355" s="62"/>
      <c r="M355" s="70"/>
      <c r="N355" s="71"/>
    </row>
    <row r="356" spans="12:14" x14ac:dyDescent="0.3">
      <c r="L356" s="62"/>
      <c r="M356" s="70"/>
      <c r="N356" s="71"/>
    </row>
    <row r="357" spans="12:14" x14ac:dyDescent="0.3">
      <c r="L357" s="62"/>
      <c r="M357" s="70"/>
      <c r="N357" s="71"/>
    </row>
    <row r="358" spans="12:14" x14ac:dyDescent="0.3">
      <c r="L358" s="62"/>
      <c r="M358" s="70"/>
      <c r="N358" s="71"/>
    </row>
    <row r="359" spans="12:14" x14ac:dyDescent="0.3">
      <c r="L359" s="62"/>
      <c r="M359" s="70"/>
      <c r="N359" s="71"/>
    </row>
    <row r="360" spans="12:14" x14ac:dyDescent="0.3">
      <c r="L360" s="62"/>
      <c r="M360" s="70"/>
      <c r="N360" s="71"/>
    </row>
    <row r="361" spans="12:14" x14ac:dyDescent="0.3">
      <c r="L361" s="62"/>
      <c r="M361" s="70"/>
      <c r="N361" s="71"/>
    </row>
    <row r="362" spans="12:14" x14ac:dyDescent="0.3">
      <c r="L362" s="62"/>
      <c r="M362" s="70"/>
      <c r="N362" s="71"/>
    </row>
    <row r="363" spans="12:14" x14ac:dyDescent="0.3">
      <c r="L363" s="62"/>
      <c r="M363" s="70"/>
      <c r="N363" s="71"/>
    </row>
    <row r="364" spans="12:14" x14ac:dyDescent="0.3">
      <c r="L364" s="62"/>
      <c r="M364" s="70"/>
      <c r="N364" s="71"/>
    </row>
    <row r="365" spans="12:14" x14ac:dyDescent="0.3">
      <c r="L365" s="62"/>
      <c r="M365" s="70"/>
      <c r="N365" s="71"/>
    </row>
    <row r="366" spans="12:14" x14ac:dyDescent="0.3">
      <c r="L366" s="62"/>
      <c r="M366" s="70"/>
      <c r="N366" s="71"/>
    </row>
    <row r="367" spans="12:14" x14ac:dyDescent="0.3">
      <c r="L367" s="62"/>
      <c r="M367" s="70"/>
      <c r="N367" s="71"/>
    </row>
    <row r="368" spans="12:14" x14ac:dyDescent="0.3">
      <c r="L368" s="62"/>
      <c r="M368" s="70"/>
      <c r="N368" s="71"/>
    </row>
    <row r="369" spans="12:14" x14ac:dyDescent="0.3">
      <c r="L369" s="62"/>
      <c r="M369" s="70"/>
      <c r="N369" s="71"/>
    </row>
    <row r="370" spans="12:14" x14ac:dyDescent="0.3">
      <c r="L370" s="62"/>
      <c r="M370" s="70"/>
      <c r="N370" s="71"/>
    </row>
    <row r="371" spans="12:14" x14ac:dyDescent="0.3">
      <c r="L371" s="62"/>
      <c r="M371" s="70"/>
      <c r="N371" s="71"/>
    </row>
    <row r="372" spans="12:14" x14ac:dyDescent="0.3">
      <c r="L372" s="62"/>
      <c r="M372" s="70"/>
      <c r="N372" s="71"/>
    </row>
    <row r="373" spans="12:14" x14ac:dyDescent="0.3">
      <c r="L373" s="62"/>
      <c r="M373" s="70"/>
      <c r="N373" s="71"/>
    </row>
    <row r="374" spans="12:14" x14ac:dyDescent="0.3">
      <c r="L374" s="62"/>
      <c r="M374" s="70"/>
      <c r="N374" s="71"/>
    </row>
    <row r="375" spans="12:14" x14ac:dyDescent="0.3">
      <c r="L375" s="62"/>
      <c r="M375" s="70"/>
      <c r="N375" s="71"/>
    </row>
    <row r="376" spans="12:14" x14ac:dyDescent="0.3">
      <c r="L376" s="62"/>
      <c r="M376" s="70"/>
      <c r="N376" s="71"/>
    </row>
    <row r="377" spans="12:14" x14ac:dyDescent="0.3">
      <c r="L377" s="62"/>
      <c r="M377" s="70"/>
      <c r="N377" s="71"/>
    </row>
    <row r="378" spans="12:14" x14ac:dyDescent="0.3">
      <c r="L378" s="62"/>
      <c r="M378" s="70"/>
      <c r="N378" s="71"/>
    </row>
    <row r="379" spans="12:14" x14ac:dyDescent="0.3">
      <c r="L379" s="62"/>
      <c r="M379" s="70"/>
      <c r="N379" s="71"/>
    </row>
    <row r="380" spans="12:14" x14ac:dyDescent="0.3">
      <c r="L380" s="62"/>
      <c r="M380" s="70"/>
      <c r="N380" s="71"/>
    </row>
    <row r="381" spans="12:14" x14ac:dyDescent="0.3">
      <c r="L381" s="62"/>
      <c r="M381" s="70"/>
      <c r="N381" s="71"/>
    </row>
    <row r="382" spans="12:14" x14ac:dyDescent="0.3">
      <c r="L382" s="62"/>
      <c r="M382" s="70"/>
      <c r="N382" s="71"/>
    </row>
    <row r="383" spans="12:14" x14ac:dyDescent="0.3">
      <c r="L383" s="62"/>
      <c r="M383" s="70"/>
      <c r="N383" s="71"/>
    </row>
    <row r="384" spans="12:14" x14ac:dyDescent="0.3">
      <c r="L384" s="62"/>
      <c r="M384" s="70"/>
      <c r="N384" s="71"/>
    </row>
    <row r="385" spans="12:14" x14ac:dyDescent="0.3">
      <c r="L385" s="62"/>
      <c r="M385" s="70"/>
      <c r="N385" s="71"/>
    </row>
    <row r="386" spans="12:14" x14ac:dyDescent="0.3">
      <c r="L386" s="62"/>
      <c r="M386" s="70"/>
      <c r="N386" s="71"/>
    </row>
    <row r="387" spans="12:14" x14ac:dyDescent="0.3">
      <c r="L387" s="62"/>
      <c r="M387" s="70"/>
      <c r="N387" s="71"/>
    </row>
    <row r="388" spans="12:14" x14ac:dyDescent="0.3">
      <c r="L388" s="62"/>
      <c r="M388" s="70"/>
      <c r="N388" s="71"/>
    </row>
    <row r="389" spans="12:14" x14ac:dyDescent="0.3">
      <c r="L389" s="62"/>
      <c r="M389" s="70"/>
      <c r="N389" s="71"/>
    </row>
    <row r="390" spans="12:14" x14ac:dyDescent="0.3">
      <c r="L390" s="62"/>
      <c r="M390" s="70"/>
      <c r="N390" s="71"/>
    </row>
    <row r="391" spans="12:14" x14ac:dyDescent="0.3">
      <c r="L391" s="62"/>
      <c r="M391" s="70"/>
      <c r="N391" s="71"/>
    </row>
    <row r="392" spans="12:14" x14ac:dyDescent="0.3">
      <c r="L392" s="62"/>
      <c r="M392" s="70"/>
      <c r="N392" s="71"/>
    </row>
    <row r="393" spans="12:14" x14ac:dyDescent="0.3">
      <c r="L393" s="62"/>
      <c r="M393" s="70"/>
      <c r="N393" s="71"/>
    </row>
    <row r="394" spans="12:14" x14ac:dyDescent="0.3">
      <c r="L394" s="62"/>
      <c r="M394" s="70"/>
      <c r="N394" s="71"/>
    </row>
    <row r="395" spans="12:14" x14ac:dyDescent="0.3">
      <c r="L395" s="62"/>
      <c r="M395" s="70"/>
      <c r="N395" s="71"/>
    </row>
    <row r="396" spans="12:14" x14ac:dyDescent="0.3">
      <c r="L396" s="62"/>
      <c r="M396" s="70"/>
      <c r="N396" s="71"/>
    </row>
    <row r="397" spans="12:14" x14ac:dyDescent="0.3">
      <c r="L397" s="62"/>
      <c r="M397" s="70"/>
      <c r="N397" s="71"/>
    </row>
    <row r="398" spans="12:14" x14ac:dyDescent="0.3">
      <c r="L398" s="62"/>
      <c r="M398" s="70"/>
      <c r="N398" s="71"/>
    </row>
    <row r="399" spans="12:14" x14ac:dyDescent="0.3">
      <c r="L399" s="62"/>
      <c r="M399" s="70"/>
      <c r="N399" s="71"/>
    </row>
    <row r="400" spans="12:14" x14ac:dyDescent="0.3">
      <c r="L400" s="62"/>
      <c r="M400" s="70"/>
      <c r="N400" s="71"/>
    </row>
    <row r="401" spans="12:14" x14ac:dyDescent="0.3">
      <c r="L401" s="62"/>
      <c r="M401" s="70"/>
      <c r="N401" s="71"/>
    </row>
    <row r="402" spans="12:14" x14ac:dyDescent="0.3">
      <c r="L402" s="62"/>
      <c r="M402" s="70"/>
      <c r="N402" s="71"/>
    </row>
    <row r="403" spans="12:14" x14ac:dyDescent="0.3">
      <c r="L403" s="62"/>
      <c r="M403" s="70"/>
      <c r="N403" s="71"/>
    </row>
    <row r="404" spans="12:14" x14ac:dyDescent="0.3">
      <c r="L404" s="62"/>
      <c r="M404" s="70"/>
      <c r="N404" s="71"/>
    </row>
    <row r="405" spans="12:14" x14ac:dyDescent="0.3">
      <c r="L405" s="62"/>
      <c r="M405" s="70"/>
      <c r="N405" s="71"/>
    </row>
    <row r="406" spans="12:14" x14ac:dyDescent="0.3">
      <c r="L406" s="62"/>
      <c r="M406" s="70"/>
      <c r="N406" s="71"/>
    </row>
    <row r="407" spans="12:14" x14ac:dyDescent="0.3">
      <c r="L407" s="62"/>
      <c r="M407" s="70"/>
      <c r="N407" s="71"/>
    </row>
    <row r="408" spans="12:14" x14ac:dyDescent="0.3">
      <c r="L408" s="62"/>
      <c r="M408" s="70"/>
      <c r="N408" s="71"/>
    </row>
    <row r="409" spans="12:14" x14ac:dyDescent="0.3">
      <c r="L409" s="62"/>
      <c r="M409" s="70"/>
      <c r="N409" s="71"/>
    </row>
    <row r="410" spans="12:14" x14ac:dyDescent="0.3">
      <c r="L410" s="62"/>
      <c r="M410" s="70"/>
      <c r="N410" s="71"/>
    </row>
    <row r="411" spans="12:14" x14ac:dyDescent="0.3">
      <c r="L411" s="62"/>
      <c r="M411" s="70"/>
      <c r="N411" s="71"/>
    </row>
    <row r="412" spans="12:14" x14ac:dyDescent="0.3">
      <c r="L412" s="62"/>
      <c r="M412" s="70"/>
      <c r="N412" s="71"/>
    </row>
    <row r="413" spans="12:14" x14ac:dyDescent="0.3">
      <c r="L413" s="62"/>
      <c r="M413" s="70"/>
      <c r="N413" s="71"/>
    </row>
    <row r="414" spans="12:14" x14ac:dyDescent="0.3">
      <c r="L414" s="62"/>
      <c r="M414" s="70"/>
      <c r="N414" s="71"/>
    </row>
    <row r="415" spans="12:14" x14ac:dyDescent="0.3">
      <c r="L415" s="62"/>
      <c r="M415" s="70"/>
      <c r="N415" s="71"/>
    </row>
    <row r="416" spans="12:14" x14ac:dyDescent="0.3">
      <c r="L416" s="62"/>
      <c r="M416" s="70"/>
      <c r="N416" s="71"/>
    </row>
    <row r="417" spans="12:14" x14ac:dyDescent="0.3">
      <c r="L417" s="62"/>
      <c r="M417" s="70"/>
      <c r="N417" s="71"/>
    </row>
    <row r="418" spans="12:14" x14ac:dyDescent="0.3">
      <c r="L418" s="62"/>
      <c r="M418" s="70"/>
      <c r="N418" s="71"/>
    </row>
    <row r="419" spans="12:14" x14ac:dyDescent="0.3">
      <c r="L419" s="62"/>
      <c r="M419" s="70"/>
      <c r="N419" s="71"/>
    </row>
    <row r="420" spans="12:14" x14ac:dyDescent="0.3">
      <c r="L420" s="62"/>
      <c r="M420" s="70"/>
      <c r="N420" s="71"/>
    </row>
    <row r="421" spans="12:14" x14ac:dyDescent="0.3">
      <c r="L421" s="62"/>
      <c r="M421" s="70"/>
      <c r="N421" s="71"/>
    </row>
    <row r="422" spans="12:14" x14ac:dyDescent="0.3">
      <c r="L422" s="62"/>
      <c r="M422" s="70"/>
      <c r="N422" s="71"/>
    </row>
    <row r="423" spans="12:14" x14ac:dyDescent="0.3">
      <c r="L423" s="62"/>
      <c r="M423" s="70"/>
      <c r="N423" s="71"/>
    </row>
    <row r="424" spans="12:14" x14ac:dyDescent="0.3">
      <c r="L424" s="62"/>
      <c r="M424" s="70"/>
      <c r="N424" s="71"/>
    </row>
    <row r="425" spans="12:14" x14ac:dyDescent="0.3">
      <c r="L425" s="62"/>
      <c r="M425" s="70"/>
      <c r="N425" s="71"/>
    </row>
    <row r="426" spans="12:14" x14ac:dyDescent="0.3">
      <c r="L426" s="62"/>
      <c r="M426" s="70"/>
      <c r="N426" s="71"/>
    </row>
    <row r="427" spans="12:14" x14ac:dyDescent="0.3">
      <c r="L427" s="62"/>
      <c r="M427" s="70"/>
      <c r="N427" s="71"/>
    </row>
    <row r="428" spans="12:14" x14ac:dyDescent="0.3">
      <c r="L428" s="62"/>
      <c r="M428" s="70"/>
      <c r="N428" s="71"/>
    </row>
    <row r="429" spans="12:14" x14ac:dyDescent="0.3">
      <c r="L429" s="62"/>
      <c r="M429" s="70"/>
      <c r="N429" s="71"/>
    </row>
    <row r="430" spans="12:14" x14ac:dyDescent="0.3">
      <c r="L430" s="62"/>
      <c r="M430" s="70"/>
      <c r="N430" s="71"/>
    </row>
    <row r="431" spans="12:14" x14ac:dyDescent="0.3">
      <c r="L431" s="62"/>
      <c r="M431" s="70"/>
      <c r="N431" s="71"/>
    </row>
    <row r="432" spans="12:14" x14ac:dyDescent="0.3">
      <c r="L432" s="62"/>
      <c r="M432" s="70"/>
      <c r="N432" s="71"/>
    </row>
    <row r="433" spans="12:14" x14ac:dyDescent="0.3">
      <c r="L433" s="62"/>
      <c r="M433" s="70"/>
      <c r="N433" s="71"/>
    </row>
    <row r="434" spans="12:14" x14ac:dyDescent="0.3">
      <c r="L434" s="62"/>
      <c r="M434" s="70"/>
      <c r="N434" s="71"/>
    </row>
    <row r="435" spans="12:14" x14ac:dyDescent="0.3">
      <c r="L435" s="62"/>
      <c r="M435" s="70"/>
      <c r="N435" s="71"/>
    </row>
    <row r="436" spans="12:14" x14ac:dyDescent="0.3">
      <c r="L436" s="62"/>
      <c r="M436" s="70"/>
      <c r="N436" s="71"/>
    </row>
    <row r="437" spans="12:14" x14ac:dyDescent="0.3">
      <c r="L437" s="62"/>
      <c r="M437" s="70"/>
      <c r="N437" s="71"/>
    </row>
    <row r="438" spans="12:14" x14ac:dyDescent="0.3">
      <c r="L438" s="62"/>
      <c r="M438" s="70"/>
      <c r="N438" s="71"/>
    </row>
    <row r="439" spans="12:14" x14ac:dyDescent="0.3">
      <c r="L439" s="62"/>
      <c r="M439" s="70"/>
      <c r="N439" s="71"/>
    </row>
    <row r="440" spans="12:14" x14ac:dyDescent="0.3">
      <c r="L440" s="62"/>
      <c r="M440" s="70"/>
      <c r="N440" s="71"/>
    </row>
    <row r="441" spans="12:14" x14ac:dyDescent="0.3">
      <c r="L441" s="62"/>
      <c r="M441" s="70"/>
      <c r="N441" s="71"/>
    </row>
    <row r="442" spans="12:14" x14ac:dyDescent="0.3">
      <c r="L442" s="62"/>
      <c r="M442" s="70"/>
      <c r="N442" s="71"/>
    </row>
    <row r="443" spans="12:14" x14ac:dyDescent="0.3">
      <c r="L443" s="62"/>
      <c r="M443" s="70"/>
      <c r="N443" s="71"/>
    </row>
    <row r="444" spans="12:14" x14ac:dyDescent="0.3">
      <c r="L444" s="62"/>
      <c r="M444" s="70"/>
      <c r="N444" s="71"/>
    </row>
    <row r="445" spans="12:14" x14ac:dyDescent="0.3">
      <c r="L445" s="62"/>
      <c r="M445" s="70"/>
      <c r="N445" s="71"/>
    </row>
    <row r="446" spans="12:14" x14ac:dyDescent="0.3">
      <c r="L446" s="62"/>
      <c r="M446" s="70"/>
      <c r="N446" s="71"/>
    </row>
    <row r="447" spans="12:14" x14ac:dyDescent="0.3">
      <c r="L447" s="62"/>
      <c r="M447" s="70"/>
      <c r="N447" s="71"/>
    </row>
    <row r="448" spans="12:14" x14ac:dyDescent="0.3">
      <c r="L448" s="62"/>
      <c r="M448" s="70"/>
      <c r="N448" s="71"/>
    </row>
    <row r="449" spans="12:14" x14ac:dyDescent="0.3">
      <c r="L449" s="62"/>
      <c r="M449" s="70"/>
      <c r="N449" s="71"/>
    </row>
    <row r="450" spans="12:14" x14ac:dyDescent="0.3">
      <c r="L450" s="62"/>
      <c r="M450" s="70"/>
      <c r="N450" s="71"/>
    </row>
    <row r="451" spans="12:14" x14ac:dyDescent="0.3">
      <c r="L451" s="62"/>
      <c r="M451" s="70"/>
      <c r="N451" s="71"/>
    </row>
    <row r="452" spans="12:14" x14ac:dyDescent="0.3">
      <c r="L452" s="62"/>
      <c r="M452" s="70"/>
      <c r="N452" s="71"/>
    </row>
    <row r="453" spans="12:14" x14ac:dyDescent="0.3">
      <c r="L453" s="62"/>
      <c r="M453" s="70"/>
      <c r="N453" s="71"/>
    </row>
    <row r="454" spans="12:14" x14ac:dyDescent="0.3">
      <c r="L454" s="62"/>
      <c r="M454" s="70"/>
      <c r="N454" s="71"/>
    </row>
    <row r="455" spans="12:14" x14ac:dyDescent="0.3">
      <c r="L455" s="62"/>
      <c r="M455" s="70"/>
      <c r="N455" s="71"/>
    </row>
    <row r="456" spans="12:14" x14ac:dyDescent="0.3">
      <c r="L456" s="62"/>
      <c r="M456" s="70"/>
      <c r="N456" s="71"/>
    </row>
    <row r="457" spans="12:14" x14ac:dyDescent="0.3">
      <c r="L457" s="62"/>
      <c r="M457" s="70"/>
      <c r="N457" s="71"/>
    </row>
    <row r="458" spans="12:14" x14ac:dyDescent="0.3">
      <c r="L458" s="62"/>
      <c r="M458" s="70"/>
      <c r="N458" s="71"/>
    </row>
    <row r="459" spans="12:14" x14ac:dyDescent="0.3">
      <c r="L459" s="62"/>
      <c r="M459" s="70"/>
      <c r="N459" s="71"/>
    </row>
    <row r="460" spans="12:14" x14ac:dyDescent="0.3">
      <c r="L460" s="62"/>
      <c r="M460" s="70"/>
      <c r="N460" s="71"/>
    </row>
    <row r="461" spans="12:14" x14ac:dyDescent="0.3">
      <c r="L461" s="62"/>
      <c r="M461" s="70"/>
      <c r="N461" s="71"/>
    </row>
    <row r="462" spans="12:14" x14ac:dyDescent="0.3">
      <c r="L462" s="62"/>
      <c r="M462" s="70"/>
      <c r="N462" s="71"/>
    </row>
    <row r="463" spans="12:14" x14ac:dyDescent="0.3">
      <c r="L463" s="62"/>
      <c r="M463" s="70"/>
      <c r="N463" s="71"/>
    </row>
    <row r="464" spans="12:14" x14ac:dyDescent="0.3">
      <c r="L464" s="62"/>
      <c r="M464" s="70"/>
      <c r="N464" s="71"/>
    </row>
    <row r="465" spans="12:14" x14ac:dyDescent="0.3">
      <c r="L465" s="62"/>
      <c r="M465" s="70"/>
      <c r="N465" s="71"/>
    </row>
    <row r="466" spans="12:14" x14ac:dyDescent="0.3">
      <c r="L466" s="62"/>
      <c r="M466" s="70"/>
      <c r="N466" s="71"/>
    </row>
    <row r="467" spans="12:14" x14ac:dyDescent="0.3">
      <c r="L467" s="62"/>
      <c r="M467" s="70"/>
      <c r="N467" s="71"/>
    </row>
    <row r="468" spans="12:14" x14ac:dyDescent="0.3">
      <c r="L468" s="62"/>
      <c r="M468" s="70"/>
      <c r="N468" s="71"/>
    </row>
    <row r="469" spans="12:14" x14ac:dyDescent="0.3">
      <c r="L469" s="62"/>
      <c r="M469" s="70"/>
      <c r="N469" s="71"/>
    </row>
    <row r="470" spans="12:14" x14ac:dyDescent="0.3">
      <c r="L470" s="62"/>
      <c r="M470" s="70"/>
      <c r="N470" s="71"/>
    </row>
    <row r="471" spans="12:14" x14ac:dyDescent="0.3">
      <c r="L471" s="62"/>
      <c r="M471" s="70"/>
      <c r="N471" s="71"/>
    </row>
    <row r="472" spans="12:14" x14ac:dyDescent="0.3">
      <c r="L472" s="62"/>
      <c r="M472" s="70"/>
      <c r="N472" s="71"/>
    </row>
    <row r="473" spans="12:14" x14ac:dyDescent="0.3">
      <c r="L473" s="62"/>
      <c r="M473" s="70"/>
      <c r="N473" s="71"/>
    </row>
    <row r="474" spans="12:14" x14ac:dyDescent="0.3">
      <c r="L474" s="62"/>
      <c r="M474" s="70"/>
      <c r="N474" s="71"/>
    </row>
    <row r="475" spans="12:14" x14ac:dyDescent="0.3">
      <c r="L475" s="62"/>
      <c r="M475" s="70"/>
      <c r="N475" s="71"/>
    </row>
    <row r="476" spans="12:14" x14ac:dyDescent="0.3">
      <c r="L476" s="62"/>
      <c r="M476" s="70"/>
      <c r="N476" s="71"/>
    </row>
    <row r="477" spans="12:14" x14ac:dyDescent="0.3">
      <c r="L477" s="62"/>
      <c r="M477" s="70"/>
      <c r="N477" s="71"/>
    </row>
    <row r="478" spans="12:14" x14ac:dyDescent="0.3">
      <c r="L478" s="62"/>
      <c r="M478" s="70"/>
      <c r="N478" s="71"/>
    </row>
    <row r="479" spans="12:14" x14ac:dyDescent="0.3">
      <c r="L479" s="62"/>
      <c r="M479" s="70"/>
      <c r="N479" s="71"/>
    </row>
    <row r="480" spans="12:14" x14ac:dyDescent="0.3">
      <c r="L480" s="62"/>
      <c r="M480" s="70"/>
      <c r="N480" s="71"/>
    </row>
    <row r="481" spans="12:14" x14ac:dyDescent="0.3">
      <c r="L481" s="62"/>
      <c r="M481" s="70"/>
      <c r="N481" s="71"/>
    </row>
    <row r="482" spans="12:14" x14ac:dyDescent="0.3">
      <c r="L482" s="62"/>
      <c r="M482" s="70"/>
      <c r="N482" s="71"/>
    </row>
    <row r="483" spans="12:14" x14ac:dyDescent="0.3">
      <c r="L483" s="62"/>
      <c r="M483" s="70"/>
      <c r="N483" s="71"/>
    </row>
    <row r="484" spans="12:14" x14ac:dyDescent="0.3">
      <c r="L484" s="62"/>
      <c r="M484" s="70"/>
      <c r="N484" s="71"/>
    </row>
    <row r="485" spans="12:14" x14ac:dyDescent="0.3">
      <c r="L485" s="62"/>
      <c r="M485" s="70"/>
      <c r="N485" s="71"/>
    </row>
    <row r="486" spans="12:14" x14ac:dyDescent="0.3">
      <c r="L486" s="62"/>
      <c r="M486" s="70"/>
      <c r="N486" s="71"/>
    </row>
    <row r="487" spans="12:14" x14ac:dyDescent="0.3">
      <c r="L487" s="62"/>
      <c r="M487" s="70"/>
      <c r="N487" s="71"/>
    </row>
    <row r="488" spans="12:14" x14ac:dyDescent="0.3">
      <c r="L488" s="62"/>
      <c r="M488" s="70"/>
      <c r="N488" s="71"/>
    </row>
    <row r="489" spans="12:14" x14ac:dyDescent="0.3">
      <c r="L489" s="62"/>
      <c r="M489" s="70"/>
      <c r="N489" s="71"/>
    </row>
    <row r="490" spans="12:14" x14ac:dyDescent="0.3">
      <c r="L490" s="62"/>
      <c r="M490" s="70"/>
      <c r="N490" s="71"/>
    </row>
    <row r="491" spans="12:14" x14ac:dyDescent="0.3">
      <c r="L491" s="62"/>
      <c r="M491" s="70"/>
      <c r="N491" s="71"/>
    </row>
    <row r="492" spans="12:14" x14ac:dyDescent="0.3">
      <c r="L492" s="62"/>
      <c r="M492" s="70"/>
      <c r="N492" s="71"/>
    </row>
    <row r="493" spans="12:14" x14ac:dyDescent="0.3">
      <c r="L493" s="62"/>
      <c r="M493" s="70"/>
      <c r="N493" s="71"/>
    </row>
    <row r="494" spans="12:14" x14ac:dyDescent="0.3">
      <c r="L494" s="62"/>
      <c r="M494" s="70"/>
      <c r="N494" s="71"/>
    </row>
    <row r="495" spans="12:14" x14ac:dyDescent="0.3">
      <c r="L495" s="62"/>
      <c r="M495" s="70"/>
      <c r="N495" s="71"/>
    </row>
    <row r="496" spans="12:14" x14ac:dyDescent="0.3">
      <c r="L496" s="62"/>
      <c r="M496" s="70"/>
      <c r="N496" s="71"/>
    </row>
    <row r="497" spans="12:14" x14ac:dyDescent="0.3">
      <c r="L497" s="62"/>
      <c r="M497" s="70"/>
      <c r="N497" s="71"/>
    </row>
    <row r="498" spans="12:14" x14ac:dyDescent="0.3">
      <c r="L498" s="62"/>
      <c r="M498" s="70"/>
      <c r="N498" s="71"/>
    </row>
    <row r="499" spans="12:14" x14ac:dyDescent="0.3">
      <c r="L499" s="62"/>
      <c r="M499" s="70"/>
      <c r="N499" s="71"/>
    </row>
    <row r="500" spans="12:14" x14ac:dyDescent="0.3">
      <c r="L500" s="62"/>
      <c r="M500" s="70"/>
      <c r="N500" s="71"/>
    </row>
    <row r="501" spans="12:14" x14ac:dyDescent="0.3">
      <c r="L501" s="62"/>
      <c r="M501" s="70"/>
      <c r="N501" s="71"/>
    </row>
    <row r="502" spans="12:14" x14ac:dyDescent="0.3">
      <c r="L502" s="62"/>
      <c r="M502" s="70"/>
      <c r="N502" s="71"/>
    </row>
    <row r="503" spans="12:14" x14ac:dyDescent="0.3">
      <c r="L503" s="62"/>
      <c r="M503" s="70"/>
      <c r="N503" s="71"/>
    </row>
    <row r="504" spans="12:14" x14ac:dyDescent="0.3">
      <c r="L504" s="62"/>
      <c r="M504" s="70"/>
      <c r="N504" s="71"/>
    </row>
    <row r="505" spans="12:14" x14ac:dyDescent="0.3">
      <c r="L505" s="62"/>
      <c r="M505" s="70"/>
      <c r="N505" s="71"/>
    </row>
    <row r="506" spans="12:14" x14ac:dyDescent="0.3">
      <c r="L506" s="62"/>
      <c r="M506" s="70"/>
      <c r="N506" s="71"/>
    </row>
    <row r="507" spans="12:14" x14ac:dyDescent="0.3">
      <c r="L507" s="62"/>
      <c r="M507" s="70"/>
      <c r="N507" s="71"/>
    </row>
    <row r="508" spans="12:14" x14ac:dyDescent="0.3">
      <c r="L508" s="62"/>
      <c r="M508" s="70"/>
      <c r="N508" s="71"/>
    </row>
    <row r="509" spans="12:14" x14ac:dyDescent="0.3">
      <c r="L509" s="62"/>
      <c r="M509" s="70"/>
      <c r="N509" s="71"/>
    </row>
    <row r="510" spans="12:14" x14ac:dyDescent="0.3">
      <c r="L510" s="62"/>
      <c r="M510" s="70"/>
      <c r="N510" s="71"/>
    </row>
    <row r="511" spans="12:14" x14ac:dyDescent="0.3">
      <c r="L511" s="62"/>
      <c r="M511" s="70"/>
      <c r="N511" s="71"/>
    </row>
    <row r="512" spans="12:14" x14ac:dyDescent="0.3">
      <c r="L512" s="62"/>
      <c r="M512" s="70"/>
      <c r="N512" s="71"/>
    </row>
    <row r="513" spans="12:14" x14ac:dyDescent="0.3">
      <c r="L513" s="62"/>
      <c r="M513" s="70"/>
      <c r="N513" s="71"/>
    </row>
    <row r="514" spans="12:14" x14ac:dyDescent="0.3">
      <c r="L514" s="62"/>
      <c r="M514" s="70"/>
      <c r="N514" s="71"/>
    </row>
    <row r="515" spans="12:14" x14ac:dyDescent="0.3">
      <c r="L515" s="62"/>
      <c r="M515" s="70"/>
      <c r="N515" s="71"/>
    </row>
    <row r="516" spans="12:14" x14ac:dyDescent="0.3">
      <c r="L516" s="62"/>
      <c r="M516" s="70"/>
      <c r="N516" s="71"/>
    </row>
    <row r="517" spans="12:14" x14ac:dyDescent="0.3">
      <c r="L517" s="62"/>
      <c r="M517" s="70"/>
      <c r="N517" s="71"/>
    </row>
    <row r="518" spans="12:14" x14ac:dyDescent="0.3">
      <c r="L518" s="62"/>
      <c r="M518" s="70"/>
      <c r="N518" s="71"/>
    </row>
    <row r="519" spans="12:14" x14ac:dyDescent="0.3">
      <c r="L519" s="62"/>
      <c r="M519" s="70"/>
      <c r="N519" s="71"/>
    </row>
    <row r="520" spans="12:14" x14ac:dyDescent="0.3">
      <c r="L520" s="62"/>
      <c r="M520" s="70"/>
      <c r="N520" s="71"/>
    </row>
    <row r="521" spans="12:14" x14ac:dyDescent="0.3">
      <c r="L521" s="62"/>
      <c r="M521" s="70"/>
      <c r="N521" s="71"/>
    </row>
    <row r="522" spans="12:14" x14ac:dyDescent="0.3">
      <c r="L522" s="62"/>
      <c r="M522" s="70"/>
      <c r="N522" s="71"/>
    </row>
    <row r="523" spans="12:14" x14ac:dyDescent="0.3">
      <c r="L523" s="62"/>
      <c r="M523" s="70"/>
      <c r="N523" s="71"/>
    </row>
    <row r="524" spans="12:14" x14ac:dyDescent="0.3">
      <c r="L524" s="62"/>
      <c r="M524" s="70"/>
      <c r="N524" s="71"/>
    </row>
    <row r="525" spans="12:14" x14ac:dyDescent="0.3">
      <c r="L525" s="62"/>
      <c r="M525" s="70"/>
      <c r="N525" s="71"/>
    </row>
    <row r="526" spans="12:14" x14ac:dyDescent="0.3">
      <c r="L526" s="62"/>
      <c r="M526" s="70"/>
      <c r="N526" s="71"/>
    </row>
    <row r="527" spans="12:14" x14ac:dyDescent="0.3">
      <c r="L527" s="62"/>
      <c r="M527" s="70"/>
      <c r="N527" s="71"/>
    </row>
    <row r="528" spans="12:14" x14ac:dyDescent="0.3">
      <c r="L528" s="62"/>
      <c r="M528" s="70"/>
      <c r="N528" s="71"/>
    </row>
    <row r="529" spans="12:14" x14ac:dyDescent="0.3">
      <c r="L529" s="62"/>
      <c r="M529" s="70"/>
      <c r="N529" s="71"/>
    </row>
    <row r="530" spans="12:14" x14ac:dyDescent="0.3">
      <c r="L530" s="62"/>
      <c r="M530" s="70"/>
      <c r="N530" s="71"/>
    </row>
    <row r="531" spans="12:14" x14ac:dyDescent="0.3">
      <c r="L531" s="62"/>
      <c r="M531" s="70"/>
      <c r="N531" s="71"/>
    </row>
    <row r="532" spans="12:14" x14ac:dyDescent="0.3">
      <c r="L532" s="62"/>
      <c r="M532" s="70"/>
      <c r="N532" s="71"/>
    </row>
    <row r="533" spans="12:14" x14ac:dyDescent="0.3">
      <c r="L533" s="62"/>
      <c r="M533" s="70"/>
      <c r="N533" s="71"/>
    </row>
    <row r="534" spans="12:14" x14ac:dyDescent="0.3">
      <c r="L534" s="62"/>
      <c r="M534" s="70"/>
      <c r="N534" s="71"/>
    </row>
    <row r="535" spans="12:14" x14ac:dyDescent="0.3">
      <c r="L535" s="62"/>
      <c r="M535" s="70"/>
      <c r="N535" s="71"/>
    </row>
  </sheetData>
  <sheetProtection algorithmName="SHA-512" hashValue="mp3do9B7xHY0foyfW00mB6qQraHLPHsH2fVO/61q14lt7Ks2jHKN4QMjo+LhPwmXsQwIIEWA0goLGkdBNySbtg==" saltValue="lK6oZL0783CkIc+95LdwXw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leggimi</vt:lpstr>
      <vt:lpstr>mod</vt:lpstr>
      <vt:lpstr>calc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buzzetti</dc:creator>
  <cp:lastModifiedBy>roberto buzzetti</cp:lastModifiedBy>
  <cp:lastPrinted>2021-03-04T08:43:48Z</cp:lastPrinted>
  <dcterms:created xsi:type="dcterms:W3CDTF">2021-02-22T18:01:43Z</dcterms:created>
  <dcterms:modified xsi:type="dcterms:W3CDTF">2021-03-10T15:37:00Z</dcterms:modified>
</cp:coreProperties>
</file>