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by\AAA_sito\tools e strumenti didattici\"/>
    </mc:Choice>
  </mc:AlternateContent>
  <bookViews>
    <workbookView xWindow="360" yWindow="15" windowWidth="11340" windowHeight="6540" tabRatio="736"/>
  </bookViews>
  <sheets>
    <sheet name="n1 prop" sheetId="1" r:id="rId1"/>
    <sheet name="n2 prop" sheetId="2" r:id="rId2"/>
    <sheet name="n3 prop" sheetId="7" r:id="rId3"/>
    <sheet name="n3 var cont" sheetId="10" r:id="rId4"/>
    <sheet name="pot1" sheetId="5" r:id="rId5"/>
    <sheet name="pot2" sheetId="6" r:id="rId6"/>
    <sheet name="pot3" sheetId="8" r:id="rId7"/>
  </sheets>
  <definedNames>
    <definedName name="_xlnm.Print_Area" localSheetId="0">'n1 prop'!$A$1:$E$10</definedName>
    <definedName name="_xlnm.Print_Area" localSheetId="1">'n2 prop'!$A$1:$E$10</definedName>
    <definedName name="_xlnm.Print_Area" localSheetId="2">'n3 prop'!$A$1:$E$10</definedName>
    <definedName name="_xlnm.Print_Area" localSheetId="3">'n3 var cont'!$A$1:$E$10</definedName>
    <definedName name="_xlnm.Print_Area" localSheetId="4">'pot1'!$A$1:$E$9</definedName>
    <definedName name="_xlnm.Print_Area" localSheetId="5">'pot2'!$A$1:$E$9</definedName>
    <definedName name="_xlnm.Print_Area" localSheetId="6">'pot3'!$A$1:$E$9</definedName>
  </definedNames>
  <calcPr calcId="162912"/>
</workbook>
</file>

<file path=xl/calcChain.xml><?xml version="1.0" encoding="utf-8"?>
<calcChain xmlns="http://schemas.openxmlformats.org/spreadsheetml/2006/main">
  <c r="C4" i="8" l="1"/>
  <c r="E1" i="8"/>
  <c r="E8" i="8"/>
  <c r="C9" i="8"/>
  <c r="C8" i="8"/>
  <c r="E7" i="10"/>
  <c r="C8" i="10"/>
  <c r="E1" i="10"/>
  <c r="C3" i="10"/>
  <c r="E3" i="10"/>
  <c r="C10" i="10"/>
  <c r="C12" i="10"/>
  <c r="H5" i="1"/>
  <c r="C7" i="1"/>
  <c r="E1" i="1"/>
  <c r="C3" i="1"/>
  <c r="E3" i="1"/>
  <c r="H6" i="1"/>
  <c r="C8" i="1"/>
  <c r="D1" i="1"/>
  <c r="J1" i="1"/>
  <c r="E6" i="2"/>
  <c r="C7" i="2"/>
  <c r="E1" i="2"/>
  <c r="C3" i="2"/>
  <c r="E3" i="2"/>
  <c r="C8" i="2"/>
  <c r="D1" i="2"/>
  <c r="J1" i="2"/>
  <c r="E1" i="7"/>
  <c r="C3" i="7"/>
  <c r="E3" i="7"/>
  <c r="C7" i="7"/>
  <c r="C8" i="7"/>
  <c r="D1" i="7"/>
  <c r="J1" i="7"/>
  <c r="D1" i="10"/>
  <c r="J1" i="10"/>
  <c r="D1" i="5"/>
  <c r="E1" i="5"/>
  <c r="J1" i="5"/>
  <c r="C4" i="5"/>
  <c r="E8" i="5"/>
  <c r="C8" i="5"/>
  <c r="C9" i="5"/>
  <c r="D1" i="6"/>
  <c r="E1" i="6"/>
  <c r="J1" i="6"/>
  <c r="C4" i="6"/>
  <c r="E3" i="6"/>
  <c r="D1" i="8"/>
  <c r="J1" i="8"/>
  <c r="E8" i="6"/>
  <c r="C8" i="6"/>
  <c r="C9" i="6"/>
  <c r="C10" i="7"/>
  <c r="C12" i="7"/>
  <c r="C10" i="2"/>
  <c r="C12" i="2"/>
  <c r="C10" i="1"/>
  <c r="C12" i="1"/>
</calcChain>
</file>

<file path=xl/sharedStrings.xml><?xml version="1.0" encoding="utf-8"?>
<sst xmlns="http://schemas.openxmlformats.org/spreadsheetml/2006/main" count="136" uniqueCount="30">
  <si>
    <t>livello di significatività</t>
  </si>
  <si>
    <t>alfa</t>
  </si>
  <si>
    <t>TEST a</t>
  </si>
  <si>
    <t>potenza</t>
  </si>
  <si>
    <t>1 - beta</t>
  </si>
  <si>
    <t>prob di errore di II tipo</t>
  </si>
  <si>
    <t>beta</t>
  </si>
  <si>
    <t>z(beta)</t>
  </si>
  <si>
    <t>frequenza nel gruppo di controllo</t>
  </si>
  <si>
    <t>p ( c )</t>
  </si>
  <si>
    <t>(var sotto H0)</t>
  </si>
  <si>
    <t>frequenza negli esposti</t>
  </si>
  <si>
    <t>p ( e )</t>
  </si>
  <si>
    <t>(var sotto H1)</t>
  </si>
  <si>
    <t>differenza di frequenza</t>
  </si>
  <si>
    <t>diff</t>
  </si>
  <si>
    <t>numero di soggetti per ogni gruppo</t>
  </si>
  <si>
    <t>n</t>
  </si>
  <si>
    <t>soglia critica</t>
  </si>
  <si>
    <t>INSERIRE I VALORI</t>
  </si>
  <si>
    <t>NELLE CELLE IN GIALLO</t>
  </si>
  <si>
    <t>p medio</t>
  </si>
  <si>
    <t>var</t>
  </si>
  <si>
    <t>media nel gruppo di controllo</t>
  </si>
  <si>
    <t>m ( c )</t>
  </si>
  <si>
    <t>media negli esposti</t>
  </si>
  <si>
    <t>m ( e )</t>
  </si>
  <si>
    <t>deviaz standard</t>
  </si>
  <si>
    <t>ds</t>
  </si>
  <si>
    <t>differenza tra le medie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</si>
</sst>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_-;_-@_-"/>
    <numFmt numFmtId="165" formatCode="0.000"/>
    <numFmt numFmtId="166" formatCode="0.0"/>
    <numFmt numFmtId="167" formatCode="0.0000"/>
  </numFmts>
  <fonts count="4">
    <font>
      <sz val="10"/>
      <name val="Arial"/>
    </font>
    <font>
      <sz val="10"/>
      <name val="Arial"/>
    </font>
    <font>
      <sz val="14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Protection="1">
      <protection hidden="1"/>
    </xf>
    <xf numFmtId="0" fontId="2" fillId="0" borderId="2" xfId="0" applyFont="1" applyBorder="1" applyProtection="1">
      <protection hidden="1"/>
    </xf>
    <xf numFmtId="165" fontId="2" fillId="2" borderId="10" xfId="0" applyNumberFormat="1" applyFont="1" applyFill="1" applyBorder="1" applyProtection="1">
      <protection locked="0"/>
    </xf>
    <xf numFmtId="0" fontId="2" fillId="0" borderId="0" xfId="0" applyFont="1" applyProtection="1">
      <protection hidden="1"/>
    </xf>
    <xf numFmtId="165" fontId="2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2" borderId="0" xfId="0" applyFont="1" applyFill="1" applyProtection="1">
      <protection locked="0"/>
    </xf>
    <xf numFmtId="0" fontId="3" fillId="0" borderId="0" xfId="0" applyFont="1" applyProtection="1">
      <protection hidden="1"/>
    </xf>
    <xf numFmtId="0" fontId="2" fillId="2" borderId="3" xfId="0" applyFont="1" applyFill="1" applyBorder="1" applyProtection="1">
      <protection hidden="1"/>
    </xf>
    <xf numFmtId="0" fontId="2" fillId="0" borderId="0" xfId="0" applyFont="1" applyBorder="1" applyProtection="1">
      <protection hidden="1"/>
    </xf>
    <xf numFmtId="2" fontId="2" fillId="2" borderId="11" xfId="0" applyNumberFormat="1" applyFont="1" applyFill="1" applyBorder="1" applyProtection="1">
      <protection locked="0"/>
    </xf>
    <xf numFmtId="0" fontId="2" fillId="0" borderId="4" xfId="0" applyFont="1" applyBorder="1" applyProtection="1">
      <protection hidden="1"/>
    </xf>
    <xf numFmtId="0" fontId="2" fillId="0" borderId="5" xfId="0" applyFont="1" applyBorder="1" applyProtection="1">
      <protection hidden="1"/>
    </xf>
    <xf numFmtId="2" fontId="2" fillId="0" borderId="6" xfId="0" applyNumberFormat="1" applyFont="1" applyBorder="1" applyProtection="1">
      <protection hidden="1"/>
    </xf>
    <xf numFmtId="2" fontId="2" fillId="0" borderId="0" xfId="0" applyNumberFormat="1" applyFont="1" applyProtection="1">
      <protection hidden="1"/>
    </xf>
    <xf numFmtId="167" fontId="2" fillId="2" borderId="10" xfId="0" applyNumberFormat="1" applyFont="1" applyFill="1" applyBorder="1" applyProtection="1">
      <protection locked="0"/>
    </xf>
    <xf numFmtId="167" fontId="2" fillId="2" borderId="11" xfId="0" applyNumberFormat="1" applyFont="1" applyFill="1" applyBorder="1" applyProtection="1">
      <protection locked="0"/>
    </xf>
    <xf numFmtId="0" fontId="2" fillId="0" borderId="3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167" fontId="2" fillId="0" borderId="11" xfId="0" applyNumberFormat="1" applyFont="1" applyFill="1" applyBorder="1" applyProtection="1">
      <protection locked="0"/>
    </xf>
    <xf numFmtId="0" fontId="2" fillId="0" borderId="0" xfId="0" applyFont="1" applyFill="1" applyProtection="1">
      <protection hidden="1"/>
    </xf>
    <xf numFmtId="165" fontId="2" fillId="0" borderId="0" xfId="0" applyNumberFormat="1" applyFont="1" applyFill="1" applyProtection="1">
      <protection hidden="1"/>
    </xf>
    <xf numFmtId="165" fontId="2" fillId="0" borderId="6" xfId="0" applyNumberFormat="1" applyFont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2" fillId="0" borderId="8" xfId="0" applyFont="1" applyBorder="1" applyProtection="1">
      <protection hidden="1"/>
    </xf>
    <xf numFmtId="166" fontId="2" fillId="3" borderId="9" xfId="0" applyNumberFormat="1" applyFont="1" applyFill="1" applyBorder="1" applyProtection="1">
      <protection hidden="1"/>
    </xf>
    <xf numFmtId="167" fontId="2" fillId="0" borderId="0" xfId="0" applyNumberFormat="1" applyFont="1" applyProtection="1">
      <protection hidden="1"/>
    </xf>
    <xf numFmtId="2" fontId="2" fillId="2" borderId="10" xfId="0" applyNumberFormat="1" applyFont="1" applyFill="1" applyBorder="1" applyProtection="1">
      <protection locked="0"/>
    </xf>
    <xf numFmtId="0" fontId="2" fillId="2" borderId="7" xfId="0" applyFont="1" applyFill="1" applyBorder="1" applyProtection="1">
      <protection hidden="1"/>
    </xf>
    <xf numFmtId="2" fontId="2" fillId="2" borderId="9" xfId="0" applyNumberFormat="1" applyFont="1" applyFill="1" applyBorder="1" applyProtection="1">
      <protection locked="0"/>
    </xf>
    <xf numFmtId="165" fontId="2" fillId="2" borderId="11" xfId="0" applyNumberFormat="1" applyFont="1" applyFill="1" applyBorder="1" applyProtection="1">
      <protection locked="0"/>
    </xf>
    <xf numFmtId="166" fontId="2" fillId="2" borderId="9" xfId="0" applyNumberFormat="1" applyFont="1" applyFill="1" applyBorder="1" applyProtection="1">
      <protection locked="0"/>
    </xf>
    <xf numFmtId="166" fontId="2" fillId="0" borderId="0" xfId="0" applyNumberFormat="1" applyFont="1" applyFill="1" applyProtection="1">
      <protection hidden="1"/>
    </xf>
    <xf numFmtId="0" fontId="2" fillId="0" borderId="1" xfId="0" applyFont="1" applyBorder="1" applyProtection="1">
      <protection hidden="1"/>
    </xf>
    <xf numFmtId="2" fontId="2" fillId="0" borderId="10" xfId="0" applyNumberFormat="1" applyFont="1" applyBorder="1" applyProtection="1">
      <protection hidden="1"/>
    </xf>
    <xf numFmtId="0" fontId="2" fillId="3" borderId="4" xfId="0" applyFont="1" applyFill="1" applyBorder="1" applyProtection="1">
      <protection hidden="1"/>
    </xf>
    <xf numFmtId="2" fontId="2" fillId="3" borderId="6" xfId="0" applyNumberFormat="1" applyFont="1" applyFill="1" applyBorder="1" applyProtection="1">
      <protection hidden="1"/>
    </xf>
    <xf numFmtId="0" fontId="2" fillId="0" borderId="10" xfId="0" applyFont="1" applyBorder="1" applyProtection="1">
      <protection hidden="1"/>
    </xf>
    <xf numFmtId="165" fontId="2" fillId="0" borderId="11" xfId="0" applyNumberFormat="1" applyFont="1" applyBorder="1" applyProtection="1">
      <protection hidden="1"/>
    </xf>
    <xf numFmtId="164" fontId="2" fillId="2" borderId="9" xfId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hidden="1"/>
    </xf>
    <xf numFmtId="165" fontId="3" fillId="4" borderId="0" xfId="0" applyNumberFormat="1" applyFont="1" applyFill="1" applyProtection="1">
      <protection hidden="1"/>
    </xf>
    <xf numFmtId="165" fontId="2" fillId="0" borderId="0" xfId="0" applyNumberFormat="1" applyFont="1" applyBorder="1" applyProtection="1">
      <protection hidden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66" zoomScaleNormal="66" workbookViewId="0">
      <selection activeCell="I1" sqref="I1"/>
    </sheetView>
  </sheetViews>
  <sheetFormatPr defaultRowHeight="18"/>
  <cols>
    <col min="1" max="1" width="44.7109375" style="4" bestFit="1" customWidth="1"/>
    <col min="2" max="2" width="10.42578125" style="4" bestFit="1" customWidth="1"/>
    <col min="3" max="3" width="9.85546875" style="4" bestFit="1" customWidth="1"/>
    <col min="4" max="4" width="10.85546875" style="4" bestFit="1" customWidth="1"/>
    <col min="5" max="5" width="8.28515625" style="5" bestFit="1" customWidth="1"/>
    <col min="6" max="6" width="4" style="4" customWidth="1"/>
    <col min="7" max="7" width="3.140625" style="4" customWidth="1"/>
    <col min="8" max="8" width="11" style="4" bestFit="1" customWidth="1"/>
    <col min="9" max="9" width="3" style="4" bestFit="1" customWidth="1"/>
    <col min="10" max="10" width="17.7109375" style="4" bestFit="1" customWidth="1"/>
    <col min="11" max="16384" width="9.140625" style="4"/>
  </cols>
  <sheetData>
    <row r="1" spans="1:11" ht="15">
      <c r="A1" s="1" t="s">
        <v>0</v>
      </c>
      <c r="B1" s="2" t="s">
        <v>1</v>
      </c>
      <c r="C1" s="3">
        <v>0.05</v>
      </c>
      <c r="D1" s="4" t="str">
        <f>IF(I1=2,"z(alfa/2)","z(alfa)")</f>
        <v>z(alfa/2)</v>
      </c>
      <c r="E1" s="5">
        <f>IF(I1=2,-NORMSINV(C1/2),-NORMSINV(C1))</f>
        <v>1.9599639845400538</v>
      </c>
      <c r="H1" s="6" t="s">
        <v>2</v>
      </c>
      <c r="I1" s="7">
        <v>2</v>
      </c>
      <c r="J1" s="8" t="str">
        <f>IF(I1=1,"CODA","CODE")</f>
        <v>CODE</v>
      </c>
      <c r="K1" s="8"/>
    </row>
    <row r="2" spans="1:11" ht="15">
      <c r="A2" s="9" t="s">
        <v>3</v>
      </c>
      <c r="B2" s="10" t="s">
        <v>4</v>
      </c>
      <c r="C2" s="11">
        <v>0.8</v>
      </c>
      <c r="H2" s="8"/>
    </row>
    <row r="3" spans="1:11" ht="18.75" thickBot="1">
      <c r="A3" s="12" t="s">
        <v>5</v>
      </c>
      <c r="B3" s="13" t="s">
        <v>6</v>
      </c>
      <c r="C3" s="14">
        <f>1-C2</f>
        <v>0.19999999999999996</v>
      </c>
      <c r="D3" s="4" t="s">
        <v>7</v>
      </c>
      <c r="E3" s="5">
        <f>-NORMSINV(C3)</f>
        <v>0.84162123357291474</v>
      </c>
    </row>
    <row r="4" spans="1:11" ht="18.75" thickBot="1">
      <c r="C4" s="15"/>
    </row>
    <row r="5" spans="1:11" ht="15">
      <c r="A5" s="1" t="s">
        <v>8</v>
      </c>
      <c r="B5" s="2" t="s">
        <v>9</v>
      </c>
      <c r="C5" s="16">
        <v>0.192</v>
      </c>
      <c r="H5" s="4">
        <f>2*C5*(1-C5)</f>
        <v>0.31027200000000005</v>
      </c>
      <c r="J5" s="4" t="s">
        <v>10</v>
      </c>
    </row>
    <row r="6" spans="1:11" ht="15">
      <c r="A6" s="9" t="s">
        <v>11</v>
      </c>
      <c r="B6" s="10" t="s">
        <v>12</v>
      </c>
      <c r="C6" s="17">
        <v>0.1</v>
      </c>
      <c r="H6" s="4">
        <f>C5*(1-C5)+C6*(1-C6)</f>
        <v>0.24513600000000002</v>
      </c>
      <c r="J6" s="4" t="s">
        <v>13</v>
      </c>
    </row>
    <row r="7" spans="1:11" s="21" customFormat="1" ht="15">
      <c r="A7" s="18"/>
      <c r="B7" s="19"/>
      <c r="C7" s="20">
        <f>H5</f>
        <v>0.31027200000000005</v>
      </c>
      <c r="E7" s="22"/>
    </row>
    <row r="8" spans="1:11" ht="18.75" thickBot="1">
      <c r="A8" s="12" t="s">
        <v>14</v>
      </c>
      <c r="B8" s="13" t="s">
        <v>15</v>
      </c>
      <c r="C8" s="23">
        <f>ABS(C5-C6)</f>
        <v>9.1999999999999998E-2</v>
      </c>
    </row>
    <row r="9" spans="1:11" ht="18.75" thickBot="1"/>
    <row r="10" spans="1:11" ht="18.75" thickBot="1">
      <c r="A10" s="24" t="s">
        <v>16</v>
      </c>
      <c r="B10" s="25" t="s">
        <v>17</v>
      </c>
      <c r="C10" s="26">
        <f>(E1*SQRT(H5)+E3*SQRT(H6))^2/(C8^2)</f>
        <v>268.83069377601851</v>
      </c>
    </row>
    <row r="12" spans="1:11" ht="15">
      <c r="A12" s="4" t="s">
        <v>18</v>
      </c>
      <c r="C12" s="27">
        <f>C5+SIGN(C6-C5)*(E1*SQRT(C7)/SQRT(C10))</f>
        <v>0.1254144552461236</v>
      </c>
    </row>
    <row r="14" spans="1:11" ht="15">
      <c r="A14" s="42" t="s">
        <v>19</v>
      </c>
    </row>
    <row r="15" spans="1:11" ht="15">
      <c r="A15" s="42" t="s">
        <v>20</v>
      </c>
    </row>
  </sheetData>
  <sheetProtection algorithmName="SHA-512" hashValue="nVrsMb/2sajAwSrmRKJFyKCmpZ8e9OSkflUdoj/xLizYnWr6m5lUOeUVKqUpDDPhFJPYz8/bXCp6eipQ6JB5Ew==" saltValue="dVLkZ2cE/uPAXTdO9v4icA==" spinCount="100000" sheet="1" objects="1" scenarios="1"/>
  <phoneticPr fontId="0" type="noConversion"/>
  <pageMargins left="0.5" right="0.59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="66" zoomScaleNormal="66" workbookViewId="0">
      <selection activeCell="I1" sqref="I1"/>
    </sheetView>
  </sheetViews>
  <sheetFormatPr defaultRowHeight="18"/>
  <cols>
    <col min="1" max="1" width="44.7109375" style="4" bestFit="1" customWidth="1"/>
    <col min="2" max="2" width="10.42578125" style="4" bestFit="1" customWidth="1"/>
    <col min="3" max="3" width="9.85546875" style="4" bestFit="1" customWidth="1"/>
    <col min="4" max="4" width="11.140625" style="4" bestFit="1" customWidth="1"/>
    <col min="5" max="5" width="8.28515625" style="5" bestFit="1" customWidth="1"/>
    <col min="6" max="6" width="4" style="4" customWidth="1"/>
    <col min="7" max="7" width="4.28515625" style="4" customWidth="1"/>
    <col min="8" max="8" width="11" style="4" bestFit="1" customWidth="1"/>
    <col min="9" max="9" width="3" style="4" bestFit="1" customWidth="1"/>
    <col min="10" max="10" width="9.28515625" style="4" bestFit="1" customWidth="1"/>
    <col min="11" max="16384" width="9.140625" style="4"/>
  </cols>
  <sheetData>
    <row r="1" spans="1:11" ht="15">
      <c r="A1" s="1" t="s">
        <v>0</v>
      </c>
      <c r="B1" s="2" t="s">
        <v>1</v>
      </c>
      <c r="C1" s="3">
        <v>0.05</v>
      </c>
      <c r="D1" s="4" t="str">
        <f>IF(I1=2,"z(alfa/2)","z(alfa)")</f>
        <v>z(alfa/2)</v>
      </c>
      <c r="E1" s="5">
        <f>IF(I1=2,-NORMSINV(C1/2),-NORMSINV(C1))</f>
        <v>1.9599639845400538</v>
      </c>
      <c r="H1" s="6" t="s">
        <v>2</v>
      </c>
      <c r="I1" s="7">
        <v>2</v>
      </c>
      <c r="J1" s="8" t="str">
        <f>IF(I1=1,"CODA","CODE")</f>
        <v>CODE</v>
      </c>
      <c r="K1" s="8"/>
    </row>
    <row r="2" spans="1:11" ht="15">
      <c r="A2" s="9" t="s">
        <v>3</v>
      </c>
      <c r="B2" s="10" t="s">
        <v>4</v>
      </c>
      <c r="C2" s="11">
        <v>0.8</v>
      </c>
      <c r="H2" s="8"/>
    </row>
    <row r="3" spans="1:11" ht="18.75" thickBot="1">
      <c r="A3" s="12"/>
      <c r="B3" s="13" t="s">
        <v>6</v>
      </c>
      <c r="C3" s="14">
        <f>1-C2</f>
        <v>0.19999999999999996</v>
      </c>
      <c r="D3" s="4" t="s">
        <v>7</v>
      </c>
      <c r="E3" s="5">
        <f>-NORMSINV(C3)</f>
        <v>0.84162123357291474</v>
      </c>
    </row>
    <row r="4" spans="1:11" ht="18.75" thickBot="1">
      <c r="C4" s="15"/>
    </row>
    <row r="5" spans="1:11" ht="15">
      <c r="A5" s="1" t="s">
        <v>8</v>
      </c>
      <c r="B5" s="2" t="s">
        <v>9</v>
      </c>
      <c r="C5" s="16">
        <v>0.2</v>
      </c>
    </row>
    <row r="6" spans="1:11" ht="15">
      <c r="A6" s="9" t="s">
        <v>11</v>
      </c>
      <c r="B6" s="10" t="s">
        <v>12</v>
      </c>
      <c r="C6" s="17">
        <v>0.4</v>
      </c>
      <c r="D6" s="4" t="s">
        <v>21</v>
      </c>
      <c r="E6" s="5">
        <f>(C5+C6)/2</f>
        <v>0.30000000000000004</v>
      </c>
    </row>
    <row r="7" spans="1:11" s="21" customFormat="1" ht="15">
      <c r="A7" s="18"/>
      <c r="B7" s="10" t="s">
        <v>22</v>
      </c>
      <c r="C7" s="20">
        <f>2*E6*(1-E6)</f>
        <v>0.42000000000000004</v>
      </c>
      <c r="E7" s="22"/>
    </row>
    <row r="8" spans="1:11" ht="18.75" thickBot="1">
      <c r="A8" s="12" t="s">
        <v>14</v>
      </c>
      <c r="B8" s="13" t="s">
        <v>15</v>
      </c>
      <c r="C8" s="23">
        <f>ABS(C5-C6)</f>
        <v>0.2</v>
      </c>
    </row>
    <row r="9" spans="1:11" ht="18.75" thickBot="1">
      <c r="E9" s="4"/>
    </row>
    <row r="10" spans="1:11" ht="18.75" thickBot="1">
      <c r="A10" s="24" t="s">
        <v>16</v>
      </c>
      <c r="B10" s="25" t="s">
        <v>17</v>
      </c>
      <c r="C10" s="26">
        <f>(E1+E3)^2*C7/C8^2</f>
        <v>82.413237210665457</v>
      </c>
      <c r="E10" s="4"/>
    </row>
    <row r="12" spans="1:11" ht="15">
      <c r="A12" s="4" t="s">
        <v>18</v>
      </c>
      <c r="C12" s="27">
        <f>C5+SIGN(C6-C5)*(E1*SQRT(C7)/SQRT(C10))</f>
        <v>0.3399182128652295</v>
      </c>
    </row>
    <row r="14" spans="1:11" ht="15">
      <c r="A14" s="42" t="s">
        <v>19</v>
      </c>
    </row>
    <row r="15" spans="1:11" ht="15">
      <c r="A15" s="42" t="s">
        <v>20</v>
      </c>
    </row>
  </sheetData>
  <sheetProtection algorithmName="SHA-512" hashValue="F2CWUkPpPXo2cB9KBIXs+LHV5vaBRdTqgT4hFJJwBandAwxIxZ/7lMiEIwfb50VUA+B59lbtttA+59/MiW7IaQ==" saltValue="RkRbFMzPLat7NKgLLUSNrg==" spinCount="100000" sheet="1" objects="1" scenarios="1"/>
  <phoneticPr fontId="0" type="noConversion"/>
  <pageMargins left="0.47" right="0.51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62" zoomScaleNormal="62" workbookViewId="0">
      <selection activeCell="I1" sqref="I1"/>
    </sheetView>
  </sheetViews>
  <sheetFormatPr defaultRowHeight="18"/>
  <cols>
    <col min="1" max="1" width="47.5703125" style="4" bestFit="1" customWidth="1"/>
    <col min="2" max="2" width="11" style="4" bestFit="1" customWidth="1"/>
    <col min="3" max="3" width="10.28515625" style="4" bestFit="1" customWidth="1"/>
    <col min="4" max="4" width="11.42578125" style="4" bestFit="1" customWidth="1"/>
    <col min="5" max="5" width="8.7109375" style="5" bestFit="1" customWidth="1"/>
    <col min="6" max="6" width="4.140625" style="4" customWidth="1"/>
    <col min="7" max="7" width="4.7109375" style="4" customWidth="1"/>
    <col min="8" max="8" width="11" style="4" bestFit="1" customWidth="1"/>
    <col min="9" max="9" width="3.140625" style="4" bestFit="1" customWidth="1"/>
    <col min="10" max="10" width="9.28515625" style="4" bestFit="1" customWidth="1"/>
    <col min="11" max="16384" width="9.140625" style="4"/>
  </cols>
  <sheetData>
    <row r="1" spans="1:11" ht="15">
      <c r="A1" s="1" t="s">
        <v>0</v>
      </c>
      <c r="B1" s="2" t="s">
        <v>1</v>
      </c>
      <c r="C1" s="3">
        <v>0.05</v>
      </c>
      <c r="D1" s="4" t="str">
        <f>IF(I1=2,"z(alfa/2)","z(alfa)")</f>
        <v>z(alfa/2)</v>
      </c>
      <c r="E1" s="5">
        <f>IF(I1=2,-NORMSINV(C1/2),-NORMSINV(C1))</f>
        <v>1.9599639845400538</v>
      </c>
      <c r="H1" s="6" t="s">
        <v>2</v>
      </c>
      <c r="I1" s="7">
        <v>2</v>
      </c>
      <c r="J1" s="8" t="str">
        <f>IF(I1=1,"CODA","CODE")</f>
        <v>CODE</v>
      </c>
      <c r="K1" s="8"/>
    </row>
    <row r="2" spans="1:11" ht="15">
      <c r="A2" s="9" t="s">
        <v>3</v>
      </c>
      <c r="B2" s="10" t="s">
        <v>4</v>
      </c>
      <c r="C2" s="11">
        <v>0.8</v>
      </c>
      <c r="H2" s="8"/>
    </row>
    <row r="3" spans="1:11" ht="18.75" thickBot="1">
      <c r="A3" s="12"/>
      <c r="B3" s="13" t="s">
        <v>6</v>
      </c>
      <c r="C3" s="14">
        <f>1-C2</f>
        <v>0.19999999999999996</v>
      </c>
      <c r="D3" s="4" t="s">
        <v>7</v>
      </c>
      <c r="E3" s="5">
        <f>-NORMSINV(C3)</f>
        <v>0.84162123357291474</v>
      </c>
    </row>
    <row r="4" spans="1:11" ht="18.75" thickBot="1">
      <c r="C4" s="15"/>
    </row>
    <row r="5" spans="1:11" ht="15">
      <c r="A5" s="1" t="s">
        <v>8</v>
      </c>
      <c r="B5" s="2" t="s">
        <v>9</v>
      </c>
      <c r="C5" s="16">
        <v>0.2</v>
      </c>
    </row>
    <row r="6" spans="1:11" ht="15">
      <c r="A6" s="9" t="s">
        <v>11</v>
      </c>
      <c r="B6" s="10" t="s">
        <v>12</v>
      </c>
      <c r="C6" s="17">
        <v>0.4</v>
      </c>
    </row>
    <row r="7" spans="1:11" s="21" customFormat="1" ht="15">
      <c r="A7" s="18"/>
      <c r="B7" s="10" t="s">
        <v>22</v>
      </c>
      <c r="C7" s="20">
        <f>C5*(1-C5)+C6*(1-C6)</f>
        <v>0.4</v>
      </c>
      <c r="E7" s="22"/>
    </row>
    <row r="8" spans="1:11" ht="18.75" thickBot="1">
      <c r="A8" s="12" t="s">
        <v>14</v>
      </c>
      <c r="B8" s="13" t="s">
        <v>15</v>
      </c>
      <c r="C8" s="23">
        <f>C5-C6</f>
        <v>-0.2</v>
      </c>
    </row>
    <row r="9" spans="1:11" ht="18.75" thickBot="1">
      <c r="E9" s="4"/>
    </row>
    <row r="10" spans="1:11" ht="18.75" thickBot="1">
      <c r="A10" s="24" t="s">
        <v>16</v>
      </c>
      <c r="B10" s="25" t="s">
        <v>17</v>
      </c>
      <c r="C10" s="26">
        <f>(E1+E3)^2*C7/(C8^2)</f>
        <v>78.488797343490901</v>
      </c>
      <c r="E10" s="4"/>
    </row>
    <row r="12" spans="1:11" ht="15">
      <c r="A12" s="4" t="s">
        <v>18</v>
      </c>
      <c r="C12" s="27">
        <f>C5+SIGN(C6-C5)*(E1*SQRT(C7)/SQRT(C10))</f>
        <v>0.33991821286522955</v>
      </c>
    </row>
    <row r="15" spans="1:11" ht="15">
      <c r="A15" s="42" t="s">
        <v>19</v>
      </c>
    </row>
    <row r="16" spans="1:11" ht="15">
      <c r="A16" s="42" t="s">
        <v>20</v>
      </c>
    </row>
  </sheetData>
  <sheetProtection algorithmName="SHA-512" hashValue="11eOCqRpLHT2IFf6a8IEr9pNSDOMQEA19lDpO9R5Qdsj9sYIeeAQDLFZ7HBoIe9LuK6WfhhQEGplp00DlZsxbg==" saltValue="s/p3vG76SLFmheAkaDet6A==" spinCount="100000" sheet="1" objects="1" scenarios="1"/>
  <phoneticPr fontId="0" type="noConversion"/>
  <pageMargins left="0.47" right="0.51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69" zoomScaleNormal="69" workbookViewId="0">
      <selection activeCell="I1" sqref="I1"/>
    </sheetView>
  </sheetViews>
  <sheetFormatPr defaultRowHeight="18"/>
  <cols>
    <col min="1" max="1" width="44.7109375" style="4" bestFit="1" customWidth="1"/>
    <col min="2" max="2" width="10.42578125" style="4" bestFit="1" customWidth="1"/>
    <col min="3" max="3" width="8.28515625" style="4" bestFit="1" customWidth="1"/>
    <col min="4" max="4" width="11.28515625" style="4" bestFit="1" customWidth="1"/>
    <col min="5" max="5" width="8.28515625" style="5" bestFit="1" customWidth="1"/>
    <col min="6" max="6" width="4" style="4" customWidth="1"/>
    <col min="7" max="7" width="4.5703125" style="4" customWidth="1"/>
    <col min="8" max="8" width="13" style="4" bestFit="1" customWidth="1"/>
    <col min="9" max="9" width="4.140625" style="4" bestFit="1" customWidth="1"/>
    <col min="10" max="10" width="11.28515625" style="4" bestFit="1" customWidth="1"/>
    <col min="11" max="16384" width="9.140625" style="4"/>
  </cols>
  <sheetData>
    <row r="1" spans="1:11" ht="15">
      <c r="A1" s="1" t="s">
        <v>0</v>
      </c>
      <c r="B1" s="2" t="s">
        <v>1</v>
      </c>
      <c r="C1" s="3">
        <v>0.05</v>
      </c>
      <c r="D1" s="4" t="str">
        <f>IF(I1=2,"z(alfa/2)","z(alfa)")</f>
        <v>z(alfa/2)</v>
      </c>
      <c r="E1" s="5">
        <f>IF(I1=2,-NORMSINV(C1/2),-NORMSINV(C1))</f>
        <v>1.9599639845400538</v>
      </c>
      <c r="H1" s="6" t="s">
        <v>2</v>
      </c>
      <c r="I1" s="7">
        <v>2</v>
      </c>
      <c r="J1" s="8" t="str">
        <f>IF(I1=1,"CODA","CODE")</f>
        <v>CODE</v>
      </c>
      <c r="K1" s="8"/>
    </row>
    <row r="2" spans="1:11" ht="15">
      <c r="A2" s="9" t="s">
        <v>3</v>
      </c>
      <c r="B2" s="10" t="s">
        <v>4</v>
      </c>
      <c r="C2" s="11">
        <v>0.8</v>
      </c>
      <c r="H2" s="8"/>
    </row>
    <row r="3" spans="1:11" ht="18.75" thickBot="1">
      <c r="A3" s="12"/>
      <c r="B3" s="13" t="s">
        <v>6</v>
      </c>
      <c r="C3" s="14">
        <f>1-C2</f>
        <v>0.19999999999999996</v>
      </c>
      <c r="D3" s="4" t="s">
        <v>7</v>
      </c>
      <c r="E3" s="5">
        <f>-NORMSINV(C3)</f>
        <v>0.84162123357291474</v>
      </c>
    </row>
    <row r="4" spans="1:11" ht="18.75" thickBot="1">
      <c r="C4" s="15"/>
    </row>
    <row r="5" spans="1:11" ht="15">
      <c r="A5" s="1" t="s">
        <v>23</v>
      </c>
      <c r="B5" s="2" t="s">
        <v>24</v>
      </c>
      <c r="C5" s="28">
        <v>15</v>
      </c>
    </row>
    <row r="6" spans="1:11" ht="15">
      <c r="A6" s="9" t="s">
        <v>25</v>
      </c>
      <c r="B6" s="10" t="s">
        <v>26</v>
      </c>
      <c r="C6" s="11">
        <v>13</v>
      </c>
    </row>
    <row r="7" spans="1:11" ht="15">
      <c r="A7" s="9" t="s">
        <v>27</v>
      </c>
      <c r="B7" s="10" t="s">
        <v>28</v>
      </c>
      <c r="C7" s="11">
        <v>4</v>
      </c>
      <c r="D7" s="4" t="s">
        <v>22</v>
      </c>
      <c r="E7" s="15">
        <f>2*C7^2</f>
        <v>32</v>
      </c>
    </row>
    <row r="8" spans="1:11" ht="18.75" thickBot="1">
      <c r="A8" s="12" t="s">
        <v>29</v>
      </c>
      <c r="B8" s="13" t="s">
        <v>15</v>
      </c>
      <c r="C8" s="14">
        <f>C5-C6</f>
        <v>2</v>
      </c>
    </row>
    <row r="9" spans="1:11" ht="18.75" thickBot="1">
      <c r="E9" s="4"/>
    </row>
    <row r="10" spans="1:11" ht="18.75" thickBot="1">
      <c r="A10" s="24" t="s">
        <v>16</v>
      </c>
      <c r="B10" s="25" t="s">
        <v>17</v>
      </c>
      <c r="C10" s="26">
        <f>(E1+E3)^2*(E7)/C8^2</f>
        <v>62.791037874792728</v>
      </c>
      <c r="E10" s="4"/>
    </row>
    <row r="12" spans="1:11" ht="15">
      <c r="A12" s="4" t="s">
        <v>18</v>
      </c>
      <c r="C12" s="15">
        <f>C5+SIGN(C6-C5)*(E1*C7/SQRT(C10))</f>
        <v>14.010628828714934</v>
      </c>
    </row>
    <row r="15" spans="1:11" ht="15">
      <c r="A15" s="42" t="s">
        <v>19</v>
      </c>
    </row>
    <row r="16" spans="1:11" ht="15">
      <c r="A16" s="42" t="s">
        <v>20</v>
      </c>
    </row>
  </sheetData>
  <sheetProtection algorithmName="SHA-512" hashValue="ZffGbQa8x2pO0oVLeJao6oUeAUzDwDWJaOoC5tSNKJDyBcBa4QIbO70YxMH1ZAaJNQVKXhMDhlBMgQRTueY2ew==" saltValue="OSxdRgO8S61naUCwVj0Oiw==" spinCount="100000" sheet="1" objects="1" scenarios="1"/>
  <phoneticPr fontId="0" type="noConversion"/>
  <pageMargins left="0.47" right="0.51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66" zoomScaleNormal="66" workbookViewId="0">
      <selection activeCell="I1" sqref="I1"/>
    </sheetView>
  </sheetViews>
  <sheetFormatPr defaultRowHeight="18"/>
  <cols>
    <col min="1" max="1" width="44.7109375" style="4" bestFit="1" customWidth="1"/>
    <col min="2" max="2" width="10.42578125" style="4" bestFit="1" customWidth="1"/>
    <col min="3" max="3" width="8.28515625" style="4" bestFit="1" customWidth="1"/>
    <col min="4" max="4" width="11.28515625" style="4" bestFit="1" customWidth="1"/>
    <col min="5" max="5" width="9.140625" style="5" bestFit="1" customWidth="1"/>
    <col min="6" max="6" width="3.5703125" style="4" customWidth="1"/>
    <col min="7" max="7" width="3.7109375" style="4" customWidth="1"/>
    <col min="8" max="8" width="13" style="4" bestFit="1" customWidth="1"/>
    <col min="9" max="9" width="4.140625" style="4" bestFit="1" customWidth="1"/>
    <col min="10" max="10" width="11.28515625" style="4" bestFit="1" customWidth="1"/>
    <col min="11" max="16384" width="9.140625" style="4"/>
  </cols>
  <sheetData>
    <row r="1" spans="1:11" ht="18.75" thickBot="1">
      <c r="A1" s="29" t="s">
        <v>0</v>
      </c>
      <c r="B1" s="25" t="s">
        <v>1</v>
      </c>
      <c r="C1" s="30">
        <v>0.05</v>
      </c>
      <c r="D1" s="4" t="str">
        <f>IF(I1=2,"z(alfa/2)","z(alfa)")</f>
        <v>z(alfa/2)</v>
      </c>
      <c r="E1" s="5">
        <f>IF(I1=2,-NORMSINV(C1/2),-NORMSINV(C1))</f>
        <v>1.9599639845400538</v>
      </c>
      <c r="H1" s="6" t="s">
        <v>2</v>
      </c>
      <c r="I1" s="7">
        <v>2</v>
      </c>
      <c r="J1" s="8" t="str">
        <f>IF(I1=1,"CODA","CODE")</f>
        <v>CODE</v>
      </c>
      <c r="K1" s="8"/>
    </row>
    <row r="2" spans="1:11" ht="15">
      <c r="A2" s="1" t="s">
        <v>8</v>
      </c>
      <c r="B2" s="2" t="s">
        <v>9</v>
      </c>
      <c r="C2" s="3">
        <v>0.2</v>
      </c>
      <c r="H2" s="8"/>
    </row>
    <row r="3" spans="1:11" ht="15">
      <c r="A3" s="9" t="s">
        <v>11</v>
      </c>
      <c r="B3" s="10" t="s">
        <v>12</v>
      </c>
      <c r="C3" s="31">
        <v>0.4</v>
      </c>
    </row>
    <row r="4" spans="1:11" ht="18.75" thickBot="1">
      <c r="A4" s="12" t="s">
        <v>14</v>
      </c>
      <c r="B4" s="13" t="s">
        <v>15</v>
      </c>
      <c r="C4" s="23">
        <f>ABS(C2-C3)</f>
        <v>0.2</v>
      </c>
    </row>
    <row r="5" spans="1:11" ht="18.75" thickBot="1"/>
    <row r="6" spans="1:11" ht="18.75" thickBot="1">
      <c r="A6" s="29" t="s">
        <v>16</v>
      </c>
      <c r="B6" s="25" t="s">
        <v>17</v>
      </c>
      <c r="C6" s="32">
        <v>60</v>
      </c>
    </row>
    <row r="7" spans="1:11" s="21" customFormat="1" ht="18.75" thickBot="1">
      <c r="C7" s="33"/>
      <c r="E7" s="22"/>
    </row>
    <row r="8" spans="1:11" ht="15">
      <c r="A8" s="34" t="s">
        <v>5</v>
      </c>
      <c r="B8" s="2" t="s">
        <v>6</v>
      </c>
      <c r="C8" s="35">
        <f>NORMSDIST(E8)</f>
        <v>0.24307520087558943</v>
      </c>
      <c r="D8" s="4" t="s">
        <v>7</v>
      </c>
      <c r="E8" s="5">
        <f>-(C4-E1*SQRT(C2*(1-C2)*2/C6))/SQRT((C2*(1-C2)+C3*(1-C3))/C6)</f>
        <v>-0.69644466163001506</v>
      </c>
    </row>
    <row r="9" spans="1:11" ht="18.75" thickBot="1">
      <c r="A9" s="36" t="s">
        <v>3</v>
      </c>
      <c r="B9" s="13" t="s">
        <v>4</v>
      </c>
      <c r="C9" s="37">
        <f>1-C8</f>
        <v>0.75692479912441057</v>
      </c>
      <c r="H9" s="15"/>
    </row>
    <row r="12" spans="1:11" ht="15">
      <c r="A12" s="42" t="s">
        <v>19</v>
      </c>
    </row>
    <row r="13" spans="1:11" ht="15">
      <c r="A13" s="42" t="s">
        <v>20</v>
      </c>
    </row>
  </sheetData>
  <sheetProtection algorithmName="SHA-512" hashValue="L4zkMZv2WBdY04yhyCC6lZLYSISEQ023wqsAwN2zW8HLfefn0w7Gss8QbENuX601cgEBvb94oldvn8DWoNeSBg==" saltValue="UL3C72S6SA/yOhIDN/Zr7A==" spinCount="100000" sheet="1" objects="1" scenarios="1"/>
  <phoneticPr fontId="0" type="noConversion"/>
  <pageMargins left="0.31496062992125984" right="0.31496062992125984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66" zoomScaleNormal="66" workbookViewId="0">
      <selection activeCell="I1" sqref="I1"/>
    </sheetView>
  </sheetViews>
  <sheetFormatPr defaultRowHeight="18"/>
  <cols>
    <col min="1" max="1" width="44.7109375" style="4" bestFit="1" customWidth="1"/>
    <col min="2" max="2" width="10.42578125" style="4" bestFit="1" customWidth="1"/>
    <col min="3" max="3" width="8.28515625" style="4" bestFit="1" customWidth="1"/>
    <col min="4" max="4" width="11.28515625" style="4" bestFit="1" customWidth="1"/>
    <col min="5" max="5" width="9.140625" style="5" bestFit="1" customWidth="1"/>
    <col min="6" max="6" width="3.5703125" style="4" customWidth="1"/>
    <col min="7" max="7" width="3.28515625" style="4" customWidth="1"/>
    <col min="8" max="8" width="13" style="4" bestFit="1" customWidth="1"/>
    <col min="9" max="9" width="4.140625" style="4" bestFit="1" customWidth="1"/>
    <col min="10" max="10" width="11.28515625" style="4" bestFit="1" customWidth="1"/>
    <col min="11" max="16384" width="9.140625" style="4"/>
  </cols>
  <sheetData>
    <row r="1" spans="1:11" ht="18.75" thickBot="1">
      <c r="A1" s="1" t="s">
        <v>0</v>
      </c>
      <c r="B1" s="2" t="s">
        <v>1</v>
      </c>
      <c r="C1" s="3">
        <v>0.05</v>
      </c>
      <c r="D1" s="4" t="str">
        <f>IF(I1=2,"z(alfa/2)","z(alfa)")</f>
        <v>z(alfa/2)</v>
      </c>
      <c r="E1" s="5">
        <f>IF(I1=2,-NORMSINV(C1/2),-NORMSINV(C1))</f>
        <v>1.9599639845400538</v>
      </c>
      <c r="H1" s="6" t="s">
        <v>2</v>
      </c>
      <c r="I1" s="7">
        <v>2</v>
      </c>
      <c r="J1" s="8" t="str">
        <f>IF(I1=1,"CODA","CODE")</f>
        <v>CODE</v>
      </c>
      <c r="K1" s="8"/>
    </row>
    <row r="2" spans="1:11" ht="15">
      <c r="A2" s="1" t="s">
        <v>8</v>
      </c>
      <c r="B2" s="2" t="s">
        <v>9</v>
      </c>
      <c r="C2" s="3">
        <v>0.2</v>
      </c>
      <c r="D2" s="2"/>
      <c r="E2" s="38"/>
      <c r="H2" s="8"/>
    </row>
    <row r="3" spans="1:11" ht="15">
      <c r="A3" s="9" t="s">
        <v>11</v>
      </c>
      <c r="B3" s="10" t="s">
        <v>12</v>
      </c>
      <c r="C3" s="31">
        <v>0.4</v>
      </c>
      <c r="D3" s="10" t="s">
        <v>21</v>
      </c>
      <c r="E3" s="39">
        <f>(C2+C3)/2</f>
        <v>0.30000000000000004</v>
      </c>
    </row>
    <row r="4" spans="1:11" ht="18.75" thickBot="1">
      <c r="A4" s="12" t="s">
        <v>14</v>
      </c>
      <c r="B4" s="13" t="s">
        <v>15</v>
      </c>
      <c r="C4" s="23">
        <f>ABS(C2-C3)</f>
        <v>0.2</v>
      </c>
      <c r="D4" s="13"/>
      <c r="E4" s="23"/>
    </row>
    <row r="5" spans="1:11" ht="18.75" thickBot="1"/>
    <row r="6" spans="1:11" ht="18.75" thickBot="1">
      <c r="A6" s="29" t="s">
        <v>16</v>
      </c>
      <c r="B6" s="25" t="s">
        <v>17</v>
      </c>
      <c r="C6" s="40">
        <v>60</v>
      </c>
    </row>
    <row r="7" spans="1:11" ht="18.75" thickBot="1"/>
    <row r="8" spans="1:11" ht="15">
      <c r="A8" s="34" t="s">
        <v>5</v>
      </c>
      <c r="B8" s="2" t="s">
        <v>6</v>
      </c>
      <c r="C8" s="35">
        <f>NORMSDIST(E8)</f>
        <v>0.33341844366470197</v>
      </c>
      <c r="D8" s="4" t="s">
        <v>7</v>
      </c>
      <c r="E8" s="5">
        <f>-(C4*SQRT(C6/(2*E3*(1-E3)))-E1)</f>
        <v>-0.4304932341287333</v>
      </c>
    </row>
    <row r="9" spans="1:11" ht="18.75" thickBot="1">
      <c r="A9" s="36" t="s">
        <v>3</v>
      </c>
      <c r="B9" s="13" t="s">
        <v>4</v>
      </c>
      <c r="C9" s="37">
        <f>1-C8</f>
        <v>0.66658155633529803</v>
      </c>
    </row>
    <row r="12" spans="1:11" ht="15">
      <c r="A12" s="42" t="s">
        <v>19</v>
      </c>
    </row>
    <row r="13" spans="1:11" ht="15">
      <c r="A13" s="42" t="s">
        <v>20</v>
      </c>
    </row>
  </sheetData>
  <sheetProtection algorithmName="SHA-512" hashValue="9BUthOlTueCV03vkfVJkDKCPA3bLClqdXFehLbpFh3wpXGI8rHKvQWSpKKguqz0k/U4/ILxgUDIRBKiBstceDQ==" saltValue="OC9Gk4MdwrnJhMXrdgYtVw==" spinCount="100000" sheet="1" objects="1" scenarios="1"/>
  <phoneticPr fontId="0" type="noConversion"/>
  <pageMargins left="0.47" right="0.51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68" zoomScaleNormal="68" workbookViewId="0">
      <selection activeCell="I1" sqref="I1"/>
    </sheetView>
  </sheetViews>
  <sheetFormatPr defaultRowHeight="18"/>
  <cols>
    <col min="1" max="1" width="44.7109375" style="4" bestFit="1" customWidth="1"/>
    <col min="2" max="2" width="10.42578125" style="4" bestFit="1" customWidth="1"/>
    <col min="3" max="3" width="8.28515625" style="4" bestFit="1" customWidth="1"/>
    <col min="4" max="4" width="11.28515625" style="4" bestFit="1" customWidth="1"/>
    <col min="5" max="5" width="8.28515625" style="5" bestFit="1" customWidth="1"/>
    <col min="6" max="6" width="3.42578125" style="4" customWidth="1"/>
    <col min="7" max="7" width="3.85546875" style="4" customWidth="1"/>
    <col min="8" max="8" width="13" style="4" bestFit="1" customWidth="1"/>
    <col min="9" max="9" width="4.140625" style="4" bestFit="1" customWidth="1"/>
    <col min="10" max="10" width="11.28515625" style="4" bestFit="1" customWidth="1"/>
    <col min="11" max="16384" width="9.140625" style="4"/>
  </cols>
  <sheetData>
    <row r="1" spans="1:11" ht="18.75" thickBot="1">
      <c r="A1" s="1" t="s">
        <v>0</v>
      </c>
      <c r="B1" s="2" t="s">
        <v>1</v>
      </c>
      <c r="C1" s="3">
        <v>0.05</v>
      </c>
      <c r="D1" s="4" t="str">
        <f>IF(I1=2,"z(alfa/2)","z(alfa)")</f>
        <v>z(alfa/2)</v>
      </c>
      <c r="E1" s="5">
        <f>IF(I1=2,-NORMSINV(C1/2),-NORMSINV(C1))</f>
        <v>1.9599639845400538</v>
      </c>
      <c r="H1" s="6" t="s">
        <v>2</v>
      </c>
      <c r="I1" s="7">
        <v>2</v>
      </c>
      <c r="J1" s="8" t="str">
        <f>IF(I1=1,"CODA","CODE")</f>
        <v>CODE</v>
      </c>
      <c r="K1" s="8"/>
    </row>
    <row r="2" spans="1:11" ht="15">
      <c r="A2" s="1" t="s">
        <v>8</v>
      </c>
      <c r="B2" s="2" t="s">
        <v>9</v>
      </c>
      <c r="C2" s="3">
        <v>0.2</v>
      </c>
      <c r="D2" s="10"/>
      <c r="E2" s="10"/>
      <c r="H2" s="8"/>
    </row>
    <row r="3" spans="1:11" ht="15">
      <c r="A3" s="9" t="s">
        <v>11</v>
      </c>
      <c r="B3" s="10" t="s">
        <v>12</v>
      </c>
      <c r="C3" s="31">
        <v>0.4</v>
      </c>
      <c r="D3" s="10"/>
      <c r="E3" s="43"/>
    </row>
    <row r="4" spans="1:11" ht="18.75" thickBot="1">
      <c r="A4" s="12" t="s">
        <v>14</v>
      </c>
      <c r="B4" s="13" t="s">
        <v>15</v>
      </c>
      <c r="C4" s="23">
        <f>ABS(C2-C3)</f>
        <v>0.2</v>
      </c>
      <c r="D4" s="10"/>
      <c r="E4" s="43"/>
    </row>
    <row r="5" spans="1:11" ht="18.75" thickBot="1"/>
    <row r="6" spans="1:11" ht="18.75" thickBot="1">
      <c r="A6" s="29" t="s">
        <v>16</v>
      </c>
      <c r="B6" s="25" t="s">
        <v>17</v>
      </c>
      <c r="C6" s="40">
        <v>60</v>
      </c>
    </row>
    <row r="7" spans="1:11" ht="18.75" thickBot="1"/>
    <row r="8" spans="1:11" ht="15">
      <c r="A8" s="34" t="s">
        <v>5</v>
      </c>
      <c r="B8" s="2" t="s">
        <v>6</v>
      </c>
      <c r="C8" s="41">
        <f>1-C9</f>
        <v>0.31223476150849228</v>
      </c>
      <c r="D8" s="4" t="s">
        <v>7</v>
      </c>
      <c r="E8" s="5">
        <f>SQRT(C6*C4^2/(C2*(1-C2)+C3*(1-C3)))-E1</f>
        <v>0.4895257582431245</v>
      </c>
    </row>
    <row r="9" spans="1:11" ht="18.75" thickBot="1">
      <c r="A9" s="36" t="s">
        <v>3</v>
      </c>
      <c r="B9" s="13" t="s">
        <v>4</v>
      </c>
      <c r="C9" s="37">
        <f>NORMSDIST(E8)</f>
        <v>0.68776523849150772</v>
      </c>
    </row>
    <row r="12" spans="1:11" ht="15">
      <c r="A12" s="42" t="s">
        <v>19</v>
      </c>
    </row>
    <row r="13" spans="1:11" ht="15">
      <c r="A13" s="42" t="s">
        <v>20</v>
      </c>
    </row>
  </sheetData>
  <sheetProtection algorithmName="SHA-512" hashValue="p8exDLj6ZDi7ED909XPacY6xFEU+z2DQQP+y0q5FW3bqgRgwfq9SG9UQBi08s7Df/1DoVX4aTvs2OPGYsmnE5Q==" saltValue="xk7BUa72tRjUF4oSc2u7Nw==" spinCount="100000" sheet="1" objects="1" scenarios="1"/>
  <phoneticPr fontId="0" type="noConversion"/>
  <pageMargins left="0.47" right="0.51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</dc:creator>
  <cp:keywords/>
  <dc:description/>
  <cp:lastModifiedBy>Guest</cp:lastModifiedBy>
  <cp:revision/>
  <dcterms:created xsi:type="dcterms:W3CDTF">2000-03-25T09:26:19Z</dcterms:created>
  <dcterms:modified xsi:type="dcterms:W3CDTF">2015-01-21T22:51:54Z</dcterms:modified>
</cp:coreProperties>
</file>