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519"/>
  <workbookPr/>
  <mc:AlternateContent xmlns:mc="http://schemas.openxmlformats.org/markup-compatibility/2006">
    <mc:Choice Requires="x15">
      <x15ac:absPath xmlns:x15ac="http://schemas.microsoft.com/office/spreadsheetml/2010/11/ac" url="\\LENOVO-PC\Roby\AAA_sito\tools e strumenti didattici\"/>
    </mc:Choice>
  </mc:AlternateContent>
  <xr:revisionPtr revIDLastSave="0" documentId="11_3055F474BA1D49F863417040B75DBE91FE9CCB46" xr6:coauthVersionLast="43" xr6:coauthVersionMax="43" xr10:uidLastSave="{00000000-0000-0000-0000-000000000000}"/>
  <bookViews>
    <workbookView xWindow="600" yWindow="210" windowWidth="11100" windowHeight="6345" xr2:uid="{00000000-000D-0000-FFFF-FFFF00000000}"/>
  </bookViews>
  <sheets>
    <sheet name="ITT" sheetId="1" r:id="rId1"/>
    <sheet name="as treated" sheetId="4" r:id="rId2"/>
    <sheet name="PP" sheetId="7" r:id="rId3"/>
    <sheet name="ITT calc" sheetId="5" r:id="rId4"/>
    <sheet name="as tr" sheetId="6" r:id="rId5"/>
    <sheet name="PP calc" sheetId="8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7" l="1"/>
  <c r="H14" i="7"/>
  <c r="I10" i="1"/>
  <c r="I10" i="7"/>
  <c r="J14" i="7"/>
  <c r="D5" i="8"/>
  <c r="B5" i="8"/>
  <c r="B10" i="7"/>
  <c r="C10" i="1"/>
  <c r="C10" i="7"/>
  <c r="J13" i="7"/>
  <c r="D4" i="8"/>
  <c r="H13" i="7"/>
  <c r="B4" i="8"/>
  <c r="G9" i="8"/>
  <c r="G10" i="8"/>
  <c r="G12" i="8"/>
  <c r="C4" i="8"/>
  <c r="O10" i="1"/>
  <c r="O10" i="7"/>
  <c r="N10" i="7"/>
  <c r="L10" i="1"/>
  <c r="L10" i="7"/>
  <c r="K10" i="7"/>
  <c r="F10" i="1"/>
  <c r="F10" i="7"/>
  <c r="E10" i="7"/>
  <c r="N6" i="1"/>
  <c r="P8" i="1"/>
  <c r="P8" i="7"/>
  <c r="N8" i="7"/>
  <c r="M8" i="1"/>
  <c r="M8" i="7"/>
  <c r="K8" i="7"/>
  <c r="J8" i="1"/>
  <c r="J8" i="7"/>
  <c r="H8" i="7"/>
  <c r="E6" i="1"/>
  <c r="G8" i="1"/>
  <c r="G8" i="7"/>
  <c r="E8" i="7"/>
  <c r="D8" i="1"/>
  <c r="D8" i="7"/>
  <c r="B8" i="7"/>
  <c r="N6" i="7"/>
  <c r="K6" i="7"/>
  <c r="H6" i="7"/>
  <c r="E6" i="7"/>
  <c r="B6" i="7"/>
  <c r="H4" i="7"/>
  <c r="B4" i="7"/>
  <c r="C5" i="8"/>
  <c r="K14" i="8"/>
  <c r="O14" i="8"/>
  <c r="C6" i="8"/>
  <c r="I10" i="8"/>
  <c r="K10" i="8"/>
  <c r="I14" i="8"/>
  <c r="B6" i="8"/>
  <c r="G11" i="8"/>
  <c r="D6" i="8"/>
  <c r="I9" i="8"/>
  <c r="K9" i="8"/>
  <c r="G14" i="8"/>
  <c r="J15" i="7"/>
  <c r="I14" i="7"/>
  <c r="H15" i="7"/>
  <c r="B6" i="4"/>
  <c r="M14" i="8"/>
  <c r="K17" i="8"/>
  <c r="G17" i="8"/>
  <c r="M9" i="8"/>
  <c r="G15" i="8"/>
  <c r="G13" i="8"/>
  <c r="O9" i="8"/>
  <c r="I15" i="8"/>
  <c r="I13" i="8"/>
  <c r="O10" i="8"/>
  <c r="I17" i="8"/>
  <c r="M10" i="8"/>
  <c r="I11" i="8"/>
  <c r="I12" i="8"/>
  <c r="K12" i="8"/>
  <c r="K11" i="8"/>
  <c r="I13" i="7"/>
  <c r="I15" i="7"/>
  <c r="I10" i="4"/>
  <c r="O10" i="4"/>
  <c r="L10" i="4"/>
  <c r="P8" i="4"/>
  <c r="M8" i="4"/>
  <c r="J8" i="4"/>
  <c r="D8" i="4"/>
  <c r="H14" i="1"/>
  <c r="B5" i="5"/>
  <c r="G10" i="5"/>
  <c r="H13" i="1"/>
  <c r="F10" i="4"/>
  <c r="E10" i="4"/>
  <c r="H10" i="4"/>
  <c r="N10" i="4"/>
  <c r="B10" i="4"/>
  <c r="K10" i="4"/>
  <c r="N8" i="4"/>
  <c r="K8" i="4"/>
  <c r="H8" i="4"/>
  <c r="E8" i="4"/>
  <c r="B8" i="4"/>
  <c r="K6" i="4"/>
  <c r="H6" i="4"/>
  <c r="H4" i="4"/>
  <c r="B4" i="4"/>
  <c r="K15" i="8"/>
  <c r="M11" i="8"/>
  <c r="O11" i="8"/>
  <c r="I16" i="8"/>
  <c r="K16" i="8"/>
  <c r="M15" i="8"/>
  <c r="O16" i="8"/>
  <c r="O15" i="8"/>
  <c r="M16" i="8"/>
  <c r="K13" i="8"/>
  <c r="H15" i="1"/>
  <c r="J14" i="1"/>
  <c r="I14" i="1"/>
  <c r="J13" i="1"/>
  <c r="G8" i="4"/>
  <c r="E6" i="4"/>
  <c r="H13" i="4"/>
  <c r="B4" i="6"/>
  <c r="H14" i="4"/>
  <c r="B5" i="6"/>
  <c r="G10" i="6"/>
  <c r="J14" i="4"/>
  <c r="N6" i="4"/>
  <c r="C10" i="4"/>
  <c r="J13" i="4"/>
  <c r="B4" i="5"/>
  <c r="D5" i="5"/>
  <c r="M13" i="8"/>
  <c r="M17" i="8"/>
  <c r="O13" i="8"/>
  <c r="O17" i="8"/>
  <c r="J15" i="1"/>
  <c r="I13" i="1"/>
  <c r="I15" i="1"/>
  <c r="D4" i="5"/>
  <c r="D6" i="5"/>
  <c r="H15" i="4"/>
  <c r="I13" i="4"/>
  <c r="D4" i="6"/>
  <c r="J15" i="4"/>
  <c r="C5" i="5"/>
  <c r="I10" i="5"/>
  <c r="K10" i="5"/>
  <c r="D5" i="6"/>
  <c r="I14" i="4"/>
  <c r="B6" i="6"/>
  <c r="G11" i="6"/>
  <c r="G9" i="6"/>
  <c r="G9" i="5"/>
  <c r="B6" i="5"/>
  <c r="G11" i="5"/>
  <c r="G14" i="5"/>
  <c r="C4" i="5"/>
  <c r="I9" i="5"/>
  <c r="K9" i="5"/>
  <c r="G12" i="5"/>
  <c r="K14" i="5"/>
  <c r="M14" i="5"/>
  <c r="C6" i="5"/>
  <c r="I14" i="5"/>
  <c r="I10" i="6"/>
  <c r="K10" i="6"/>
  <c r="C5" i="6"/>
  <c r="C4" i="6"/>
  <c r="D6" i="6"/>
  <c r="I9" i="6"/>
  <c r="K9" i="6"/>
  <c r="G12" i="6"/>
  <c r="I12" i="5"/>
  <c r="I11" i="5"/>
  <c r="K11" i="5"/>
  <c r="M10" i="5"/>
  <c r="I17" i="5"/>
  <c r="O10" i="5"/>
  <c r="I13" i="5"/>
  <c r="I15" i="5"/>
  <c r="I15" i="4"/>
  <c r="K12" i="5"/>
  <c r="O14" i="5"/>
  <c r="O11" i="5"/>
  <c r="M11" i="5"/>
  <c r="I11" i="6"/>
  <c r="K11" i="6"/>
  <c r="I12" i="6"/>
  <c r="K12" i="6"/>
  <c r="G14" i="6"/>
  <c r="K14" i="6"/>
  <c r="M9" i="6"/>
  <c r="G17" i="6"/>
  <c r="K17" i="6"/>
  <c r="G13" i="6"/>
  <c r="O9" i="6"/>
  <c r="G15" i="6"/>
  <c r="C6" i="6"/>
  <c r="I14" i="6"/>
  <c r="O10" i="6"/>
  <c r="I13" i="6"/>
  <c r="I15" i="6"/>
  <c r="I17" i="6"/>
  <c r="M10" i="6"/>
  <c r="O9" i="5"/>
  <c r="G13" i="5"/>
  <c r="K13" i="5"/>
  <c r="G15" i="5"/>
  <c r="K15" i="5"/>
  <c r="M9" i="5"/>
  <c r="G17" i="5"/>
  <c r="K17" i="5"/>
  <c r="O13" i="5"/>
  <c r="O17" i="5"/>
  <c r="M13" i="5"/>
  <c r="M17" i="5"/>
  <c r="M11" i="6"/>
  <c r="O11" i="6"/>
  <c r="O15" i="5"/>
  <c r="M16" i="5"/>
  <c r="I16" i="5"/>
  <c r="K16" i="5"/>
  <c r="M15" i="5"/>
  <c r="O16" i="5"/>
  <c r="K15" i="6"/>
  <c r="K13" i="6"/>
  <c r="O14" i="6"/>
  <c r="M14" i="6"/>
  <c r="M15" i="6"/>
  <c r="O16" i="6"/>
  <c r="I16" i="6"/>
  <c r="K16" i="6"/>
  <c r="O15" i="6"/>
  <c r="M16" i="6"/>
  <c r="M13" i="6"/>
  <c r="M17" i="6"/>
  <c r="O13" i="6"/>
  <c r="O17" i="6"/>
</calcChain>
</file>

<file path=xl/sharedStrings.xml><?xml version="1.0" encoding="utf-8"?>
<sst xmlns="http://schemas.openxmlformats.org/spreadsheetml/2006/main" count="319" uniqueCount="49">
  <si>
    <t>Inserire i dati solo nelle celle a sfondo giallo. Tutte le altre celle, e gli altri fogli di lavoro,  vengono calcolati</t>
  </si>
  <si>
    <t>trattamento (Farmaco)</t>
  </si>
  <si>
    <t>non trattamento (Placebo)</t>
  </si>
  <si>
    <t>numero di soggetti randomizzati</t>
  </si>
  <si>
    <t>numero di soggetti EFFETTIVAMENTE trattati</t>
  </si>
  <si>
    <t>F</t>
  </si>
  <si>
    <t>nulla</t>
  </si>
  <si>
    <t>P</t>
  </si>
  <si>
    <t>numero di soggetti seguiti al follow up</t>
  </si>
  <si>
    <t>SI</t>
  </si>
  <si>
    <t>NO</t>
  </si>
  <si>
    <t>numero di soggetti con esito</t>
  </si>
  <si>
    <t>tot</t>
  </si>
  <si>
    <t>tratt</t>
  </si>
  <si>
    <t>trattamento secondo la randomizzazione</t>
  </si>
  <si>
    <t>no tratt</t>
  </si>
  <si>
    <t>trattamento (F)</t>
  </si>
  <si>
    <t>non trattamento (P)</t>
  </si>
  <si>
    <t>trattamento effettivamente assunto</t>
  </si>
  <si>
    <t>Intention to treat (secondo la randomizzazione)</t>
  </si>
  <si>
    <t>esito SI</t>
  </si>
  <si>
    <t>esito NO</t>
  </si>
  <si>
    <t>totale</t>
  </si>
  <si>
    <t>trattati SI</t>
  </si>
  <si>
    <t>trattati NO</t>
  </si>
  <si>
    <t>Beneficio (proporz successi) nei trattati</t>
  </si>
  <si>
    <t>BT</t>
  </si>
  <si>
    <t>=</t>
  </si>
  <si>
    <t>/</t>
  </si>
  <si>
    <t>(da</t>
  </si>
  <si>
    <t>a</t>
  </si>
  <si>
    <t>Beneficio (proporz successi) nei NON trattati</t>
  </si>
  <si>
    <t>BnT</t>
  </si>
  <si>
    <t xml:space="preserve">Beneficio (proporz successi) globale </t>
  </si>
  <si>
    <t>BG</t>
  </si>
  <si>
    <t>Prevalenza del trattamento</t>
  </si>
  <si>
    <t>f</t>
  </si>
  <si>
    <t>beneficio relativo</t>
  </si>
  <si>
    <t>BR</t>
  </si>
  <si>
    <t>odds ratio</t>
  </si>
  <si>
    <t>OR</t>
  </si>
  <si>
    <t>incremento assoluto del beneficio</t>
  </si>
  <si>
    <t>IAB</t>
  </si>
  <si>
    <t>-</t>
  </si>
  <si>
    <t>numero di sogg da trattare x 1 beneficio</t>
  </si>
  <si>
    <t>NNT</t>
  </si>
  <si>
    <t>incremento relativo del beneficio (%)</t>
  </si>
  <si>
    <t>IRB</t>
  </si>
  <si>
    <t>per protocol (trattamento effettivamente assunto)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</si>
</sst>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00"/>
    <numFmt numFmtId="166" formatCode="0.0"/>
    <numFmt numFmtId="167" formatCode="0.00\)"/>
    <numFmt numFmtId="168" formatCode="0.0%\)"/>
    <numFmt numFmtId="169" formatCode="0.0\)"/>
  </numFmts>
  <fonts count="1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6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164" fontId="6" fillId="0" borderId="0" xfId="1" applyNumberFormat="1" applyFont="1" applyProtection="1">
      <protection hidden="1"/>
    </xf>
    <xf numFmtId="164" fontId="6" fillId="0" borderId="0" xfId="0" applyNumberFormat="1" applyFont="1" applyProtection="1">
      <protection hidden="1"/>
    </xf>
    <xf numFmtId="168" fontId="6" fillId="0" borderId="0" xfId="0" applyNumberFormat="1" applyFont="1" applyProtection="1">
      <protection hidden="1"/>
    </xf>
    <xf numFmtId="164" fontId="6" fillId="0" borderId="0" xfId="1" applyNumberFormat="1" applyFont="1" applyAlignment="1" applyProtection="1">
      <alignment horizontal="left"/>
      <protection hidden="1"/>
    </xf>
    <xf numFmtId="2" fontId="6" fillId="0" borderId="0" xfId="0" applyNumberFormat="1" applyFont="1" applyProtection="1">
      <protection hidden="1"/>
    </xf>
    <xf numFmtId="167" fontId="6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5" fontId="6" fillId="0" borderId="0" xfId="0" applyNumberFormat="1" applyFont="1" applyAlignment="1" applyProtection="1">
      <alignment horizontal="left"/>
      <protection hidden="1"/>
    </xf>
    <xf numFmtId="166" fontId="6" fillId="0" borderId="0" xfId="0" applyNumberFormat="1" applyFont="1" applyProtection="1">
      <protection hidden="1"/>
    </xf>
    <xf numFmtId="169" fontId="6" fillId="0" borderId="0" xfId="0" applyNumberFormat="1" applyFont="1" applyProtection="1">
      <protection hidden="1"/>
    </xf>
    <xf numFmtId="0" fontId="6" fillId="0" borderId="0" xfId="0" quotePrefix="1" applyFont="1" applyProtection="1">
      <protection hidden="1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3" fillId="0" borderId="7" xfId="0" applyFont="1" applyFill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3" fillId="5" borderId="14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3" borderId="16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2" fillId="0" borderId="16" xfId="0" applyFont="1" applyFill="1" applyBorder="1" applyAlignment="1" applyProtection="1">
      <alignment horizontal="center"/>
      <protection hidden="1"/>
    </xf>
    <xf numFmtId="0" fontId="2" fillId="0" borderId="15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3" fillId="6" borderId="14" xfId="0" applyFont="1" applyFill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6" borderId="8" xfId="0" applyFont="1" applyFill="1" applyBorder="1" applyAlignment="1" applyProtection="1">
      <alignment horizontal="center"/>
      <protection hidden="1"/>
    </xf>
    <xf numFmtId="0" fontId="2" fillId="6" borderId="14" xfId="0" applyFont="1" applyFill="1" applyBorder="1" applyAlignment="1" applyProtection="1">
      <alignment horizontal="center"/>
      <protection hidden="1"/>
    </xf>
    <xf numFmtId="0" fontId="2" fillId="5" borderId="8" xfId="0" applyFont="1" applyFill="1" applyBorder="1" applyAlignment="1" applyProtection="1">
      <alignment horizontal="center"/>
      <protection hidden="1"/>
    </xf>
    <xf numFmtId="0" fontId="2" fillId="5" borderId="14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showGridLines="0" tabSelected="1" zoomScale="75" workbookViewId="0" xr3:uid="{AEA406A1-0E4B-5B11-9CD5-51D6E497D94C}">
      <selection activeCell="C22" sqref="C22"/>
    </sheetView>
  </sheetViews>
  <sheetFormatPr defaultRowHeight="18"/>
  <cols>
    <col min="1" max="1" width="28.85546875" style="1" customWidth="1"/>
    <col min="2" max="16" width="6.7109375" style="1" customWidth="1"/>
    <col min="17" max="16384" width="9.140625" style="1"/>
  </cols>
  <sheetData>
    <row r="1" spans="1:19">
      <c r="A1" s="23" t="s">
        <v>0</v>
      </c>
    </row>
    <row r="2" spans="1:19">
      <c r="B2" s="59" t="s">
        <v>1</v>
      </c>
      <c r="C2" s="59"/>
      <c r="D2" s="59"/>
      <c r="E2" s="59"/>
      <c r="F2" s="59"/>
      <c r="G2" s="59"/>
      <c r="H2" s="59" t="s">
        <v>2</v>
      </c>
      <c r="I2" s="59"/>
      <c r="J2" s="59"/>
      <c r="K2" s="59"/>
      <c r="L2" s="59"/>
      <c r="M2" s="59"/>
      <c r="N2" s="59"/>
      <c r="O2" s="59"/>
      <c r="P2" s="59"/>
    </row>
    <row r="3" spans="1:19">
      <c r="A3" s="29"/>
      <c r="B3" s="29"/>
      <c r="C3" s="29"/>
      <c r="D3" s="29"/>
      <c r="H3" s="29"/>
      <c r="I3" s="29"/>
      <c r="J3" s="29"/>
      <c r="K3" s="29"/>
      <c r="L3" s="28"/>
      <c r="M3" s="28"/>
      <c r="N3" s="28"/>
      <c r="O3" s="28"/>
    </row>
    <row r="4" spans="1:19" ht="30">
      <c r="A4" s="52" t="s">
        <v>3</v>
      </c>
      <c r="B4" s="56">
        <v>126</v>
      </c>
      <c r="C4" s="57"/>
      <c r="D4" s="57"/>
      <c r="E4" s="57"/>
      <c r="F4" s="57"/>
      <c r="G4" s="58"/>
      <c r="H4" s="56">
        <v>124</v>
      </c>
      <c r="I4" s="57"/>
      <c r="J4" s="57"/>
      <c r="K4" s="57"/>
      <c r="L4" s="57"/>
      <c r="M4" s="57"/>
      <c r="N4" s="57"/>
      <c r="O4" s="57"/>
      <c r="P4" s="58"/>
      <c r="Q4" s="24"/>
    </row>
    <row r="5" spans="1:19">
      <c r="A5" s="71" t="s">
        <v>4</v>
      </c>
      <c r="B5" s="65" t="s">
        <v>5</v>
      </c>
      <c r="C5" s="66"/>
      <c r="D5" s="67"/>
      <c r="E5" s="65" t="s">
        <v>6</v>
      </c>
      <c r="F5" s="66"/>
      <c r="G5" s="67"/>
      <c r="H5" s="65" t="s">
        <v>7</v>
      </c>
      <c r="I5" s="66"/>
      <c r="J5" s="67"/>
      <c r="K5" s="65" t="s">
        <v>5</v>
      </c>
      <c r="L5" s="66"/>
      <c r="M5" s="67"/>
      <c r="N5" s="65" t="s">
        <v>6</v>
      </c>
      <c r="O5" s="66"/>
      <c r="P5" s="67"/>
      <c r="Q5" s="28"/>
      <c r="R5" s="28"/>
      <c r="S5" s="28"/>
    </row>
    <row r="6" spans="1:19">
      <c r="A6" s="72"/>
      <c r="B6" s="62">
        <v>112</v>
      </c>
      <c r="C6" s="64"/>
      <c r="D6" s="63"/>
      <c r="E6" s="68">
        <f>B4-B6</f>
        <v>14</v>
      </c>
      <c r="F6" s="69"/>
      <c r="G6" s="70"/>
      <c r="H6" s="62">
        <v>113</v>
      </c>
      <c r="I6" s="64"/>
      <c r="J6" s="63"/>
      <c r="K6" s="62">
        <v>8</v>
      </c>
      <c r="L6" s="64"/>
      <c r="M6" s="63"/>
      <c r="N6" s="68">
        <f>H4-H6-K6</f>
        <v>3</v>
      </c>
      <c r="O6" s="69"/>
      <c r="P6" s="70"/>
      <c r="Q6" s="24"/>
      <c r="R6" s="28"/>
      <c r="S6" s="28"/>
    </row>
    <row r="7" spans="1:19">
      <c r="A7" s="71" t="s">
        <v>8</v>
      </c>
      <c r="B7" s="73" t="s">
        <v>9</v>
      </c>
      <c r="C7" s="74"/>
      <c r="D7" s="30" t="s">
        <v>10</v>
      </c>
      <c r="E7" s="73" t="s">
        <v>9</v>
      </c>
      <c r="F7" s="74"/>
      <c r="G7" s="30" t="s">
        <v>10</v>
      </c>
      <c r="H7" s="60" t="s">
        <v>9</v>
      </c>
      <c r="I7" s="61"/>
      <c r="J7" s="30" t="s">
        <v>10</v>
      </c>
      <c r="K7" s="60" t="s">
        <v>9</v>
      </c>
      <c r="L7" s="61"/>
      <c r="M7" s="30" t="s">
        <v>10</v>
      </c>
      <c r="N7" s="60" t="s">
        <v>9</v>
      </c>
      <c r="O7" s="61"/>
      <c r="P7" s="30" t="s">
        <v>10</v>
      </c>
    </row>
    <row r="8" spans="1:19">
      <c r="A8" s="72"/>
      <c r="B8" s="62">
        <v>100</v>
      </c>
      <c r="C8" s="63"/>
      <c r="D8" s="31">
        <f>B6-B8</f>
        <v>12</v>
      </c>
      <c r="E8" s="62">
        <v>12</v>
      </c>
      <c r="F8" s="63"/>
      <c r="G8" s="31">
        <f>E6-E8</f>
        <v>2</v>
      </c>
      <c r="H8" s="62">
        <v>107</v>
      </c>
      <c r="I8" s="63"/>
      <c r="J8" s="31">
        <f>H6-H8</f>
        <v>6</v>
      </c>
      <c r="K8" s="62">
        <v>7</v>
      </c>
      <c r="L8" s="63"/>
      <c r="M8" s="31">
        <f>K6-K8</f>
        <v>1</v>
      </c>
      <c r="N8" s="62">
        <v>2</v>
      </c>
      <c r="O8" s="63"/>
      <c r="P8" s="31">
        <f>N6-N8</f>
        <v>1</v>
      </c>
      <c r="Q8" s="24"/>
    </row>
    <row r="9" spans="1:19">
      <c r="A9" s="71" t="s">
        <v>11</v>
      </c>
      <c r="B9" s="48" t="s">
        <v>9</v>
      </c>
      <c r="C9" s="30" t="s">
        <v>10</v>
      </c>
      <c r="D9" s="54"/>
      <c r="E9" s="48" t="s">
        <v>9</v>
      </c>
      <c r="F9" s="30" t="s">
        <v>10</v>
      </c>
      <c r="G9" s="54"/>
      <c r="H9" s="49" t="s">
        <v>9</v>
      </c>
      <c r="I9" s="30" t="s">
        <v>10</v>
      </c>
      <c r="J9" s="54"/>
      <c r="K9" s="49" t="s">
        <v>9</v>
      </c>
      <c r="L9" s="30" t="s">
        <v>10</v>
      </c>
      <c r="M9" s="54"/>
      <c r="N9" s="49" t="s">
        <v>9</v>
      </c>
      <c r="O9" s="30" t="s">
        <v>10</v>
      </c>
    </row>
    <row r="10" spans="1:19">
      <c r="A10" s="72"/>
      <c r="B10" s="32">
        <v>66</v>
      </c>
      <c r="C10" s="31">
        <f>B8-B10</f>
        <v>34</v>
      </c>
      <c r="D10" s="54"/>
      <c r="E10" s="32">
        <v>3</v>
      </c>
      <c r="F10" s="31">
        <f>E8-E10</f>
        <v>9</v>
      </c>
      <c r="G10" s="54"/>
      <c r="H10" s="32">
        <v>51</v>
      </c>
      <c r="I10" s="31">
        <f>H8-H10</f>
        <v>56</v>
      </c>
      <c r="J10" s="54"/>
      <c r="K10" s="32">
        <v>5</v>
      </c>
      <c r="L10" s="31">
        <f>K8-K10</f>
        <v>2</v>
      </c>
      <c r="M10" s="54"/>
      <c r="N10" s="32">
        <v>1</v>
      </c>
      <c r="O10" s="31">
        <f>N8-N10</f>
        <v>1</v>
      </c>
      <c r="Q10" s="24"/>
    </row>
    <row r="11" spans="1:19">
      <c r="E11" s="28"/>
      <c r="F11" s="28"/>
      <c r="G11" s="28"/>
    </row>
    <row r="12" spans="1:19" ht="18.75" thickBot="1">
      <c r="H12" s="33" t="s">
        <v>9</v>
      </c>
      <c r="I12" s="33" t="s">
        <v>10</v>
      </c>
      <c r="J12" s="33" t="s">
        <v>12</v>
      </c>
    </row>
    <row r="13" spans="1:19" ht="18.75" thickBot="1">
      <c r="F13" s="3" t="s">
        <v>13</v>
      </c>
      <c r="G13" s="3"/>
      <c r="H13" s="34">
        <f>B10+E10</f>
        <v>69</v>
      </c>
      <c r="I13" s="35">
        <f>J13-H13</f>
        <v>43</v>
      </c>
      <c r="J13" s="36">
        <f>SUM(B10:F10)</f>
        <v>112</v>
      </c>
    </row>
    <row r="14" spans="1:19" ht="18.75" thickBot="1">
      <c r="A14" s="2" t="s">
        <v>14</v>
      </c>
      <c r="F14" s="3" t="s">
        <v>15</v>
      </c>
      <c r="G14" s="3"/>
      <c r="H14" s="37">
        <f>H10+K10+N10</f>
        <v>57</v>
      </c>
      <c r="I14" s="35">
        <f>J14-H14</f>
        <v>59</v>
      </c>
      <c r="J14" s="38">
        <f>SUM(H10:O10)</f>
        <v>116</v>
      </c>
    </row>
    <row r="15" spans="1:19">
      <c r="F15" s="3" t="s">
        <v>12</v>
      </c>
      <c r="G15" s="3"/>
      <c r="H15" s="39">
        <f>H13+H14</f>
        <v>126</v>
      </c>
      <c r="I15" s="39">
        <f>I13+I14</f>
        <v>102</v>
      </c>
      <c r="J15" s="40">
        <f>J13+J14</f>
        <v>228</v>
      </c>
    </row>
  </sheetData>
  <protectedRanges>
    <protectedRange sqref="N8" name="Intervallo15"/>
    <protectedRange sqref="K8" name="Intervallo14"/>
    <protectedRange sqref="H8" name="Intervallo13"/>
    <protectedRange sqref="E8" name="Intervallo12"/>
    <protectedRange sqref="B8" name="Intervallo11"/>
    <protectedRange sqref="B4" name="Intervallo1"/>
    <protectedRange sqref="H4" name="Intervallo2"/>
    <protectedRange sqref="B6" name="Intervallo3"/>
    <protectedRange sqref="H6" name="Intervallo4"/>
    <protectedRange sqref="K6" name="Intervallo5"/>
    <protectedRange sqref="B10" name="Intervallo6"/>
    <protectedRange sqref="E10" name="Intervallo7"/>
    <protectedRange sqref="H10" name="Intervallo8"/>
    <protectedRange sqref="K10" name="Intervallo9"/>
    <protectedRange sqref="N10" name="Intervallo10"/>
  </protectedRanges>
  <mergeCells count="27">
    <mergeCell ref="A5:A6"/>
    <mergeCell ref="A9:A10"/>
    <mergeCell ref="B7:C7"/>
    <mergeCell ref="B8:C8"/>
    <mergeCell ref="E7:F7"/>
    <mergeCell ref="E8:F8"/>
    <mergeCell ref="A7:A8"/>
    <mergeCell ref="N8:O8"/>
    <mergeCell ref="B6:D6"/>
    <mergeCell ref="B5:D5"/>
    <mergeCell ref="E6:G6"/>
    <mergeCell ref="E5:G5"/>
    <mergeCell ref="H6:J6"/>
    <mergeCell ref="H5:J5"/>
    <mergeCell ref="K6:M6"/>
    <mergeCell ref="K5:M5"/>
    <mergeCell ref="H7:I7"/>
    <mergeCell ref="H8:I8"/>
    <mergeCell ref="K7:L7"/>
    <mergeCell ref="K8:L8"/>
    <mergeCell ref="N6:P6"/>
    <mergeCell ref="N5:P5"/>
    <mergeCell ref="B4:G4"/>
    <mergeCell ref="H4:P4"/>
    <mergeCell ref="H2:P2"/>
    <mergeCell ref="B2:G2"/>
    <mergeCell ref="N7:O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5"/>
  <sheetViews>
    <sheetView showGridLines="0" zoomScale="75" workbookViewId="0" xr3:uid="{958C4451-9541-5A59-BF78-D2F731DF1C81}">
      <selection activeCell="H14" sqref="H14"/>
    </sheetView>
  </sheetViews>
  <sheetFormatPr defaultRowHeight="18"/>
  <cols>
    <col min="1" max="1" width="28.85546875" style="1" customWidth="1"/>
    <col min="2" max="16" width="6.7109375" style="1" customWidth="1"/>
    <col min="17" max="16384" width="9.140625" style="1"/>
  </cols>
  <sheetData>
    <row r="2" spans="1:16">
      <c r="A2" s="28"/>
      <c r="B2" s="84" t="s">
        <v>16</v>
      </c>
      <c r="C2" s="84"/>
      <c r="D2" s="84"/>
      <c r="E2" s="84"/>
      <c r="F2" s="84"/>
      <c r="G2" s="84"/>
      <c r="H2" s="84" t="s">
        <v>17</v>
      </c>
      <c r="I2" s="84"/>
      <c r="J2" s="84"/>
      <c r="K2" s="84"/>
      <c r="L2" s="84"/>
      <c r="M2" s="84"/>
      <c r="N2" s="84"/>
      <c r="O2" s="84"/>
      <c r="P2" s="84"/>
    </row>
    <row r="3" spans="1:16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6" ht="30">
      <c r="A4" s="52" t="s">
        <v>3</v>
      </c>
      <c r="B4" s="85">
        <f>ITT!B4</f>
        <v>126</v>
      </c>
      <c r="C4" s="86"/>
      <c r="D4" s="86"/>
      <c r="E4" s="86"/>
      <c r="F4" s="86"/>
      <c r="G4" s="87"/>
      <c r="H4" s="85">
        <f>ITT!H4</f>
        <v>124</v>
      </c>
      <c r="I4" s="86"/>
      <c r="J4" s="86"/>
      <c r="K4" s="86"/>
      <c r="L4" s="86"/>
      <c r="M4" s="86"/>
      <c r="N4" s="86"/>
      <c r="O4" s="86"/>
      <c r="P4" s="87"/>
    </row>
    <row r="5" spans="1:16">
      <c r="A5" s="71" t="s">
        <v>4</v>
      </c>
      <c r="B5" s="88" t="s">
        <v>5</v>
      </c>
      <c r="C5" s="89"/>
      <c r="D5" s="90"/>
      <c r="E5" s="88" t="s">
        <v>6</v>
      </c>
      <c r="F5" s="89"/>
      <c r="G5" s="90"/>
      <c r="H5" s="88" t="s">
        <v>7</v>
      </c>
      <c r="I5" s="89"/>
      <c r="J5" s="90"/>
      <c r="K5" s="88" t="s">
        <v>5</v>
      </c>
      <c r="L5" s="89"/>
      <c r="M5" s="90"/>
      <c r="N5" s="88" t="s">
        <v>6</v>
      </c>
      <c r="O5" s="89"/>
      <c r="P5" s="90"/>
    </row>
    <row r="6" spans="1:16">
      <c r="A6" s="72"/>
      <c r="B6" s="78">
        <f>ITT!B6</f>
        <v>112</v>
      </c>
      <c r="C6" s="91"/>
      <c r="D6" s="79"/>
      <c r="E6" s="75">
        <f>ITT!E6</f>
        <v>14</v>
      </c>
      <c r="F6" s="76"/>
      <c r="G6" s="77"/>
      <c r="H6" s="78">
        <f>ITT!H6</f>
        <v>113</v>
      </c>
      <c r="I6" s="91"/>
      <c r="J6" s="79"/>
      <c r="K6" s="78">
        <f>ITT!K6</f>
        <v>8</v>
      </c>
      <c r="L6" s="91"/>
      <c r="M6" s="79"/>
      <c r="N6" s="75">
        <f>ITT!N6</f>
        <v>3</v>
      </c>
      <c r="O6" s="76"/>
      <c r="P6" s="77"/>
    </row>
    <row r="7" spans="1:16">
      <c r="A7" s="71" t="s">
        <v>8</v>
      </c>
      <c r="B7" s="80" t="s">
        <v>9</v>
      </c>
      <c r="C7" s="81"/>
      <c r="D7" s="26" t="s">
        <v>10</v>
      </c>
      <c r="E7" s="82" t="s">
        <v>9</v>
      </c>
      <c r="F7" s="83"/>
      <c r="G7" s="26" t="s">
        <v>10</v>
      </c>
      <c r="H7" s="82" t="s">
        <v>9</v>
      </c>
      <c r="I7" s="83"/>
      <c r="J7" s="26" t="s">
        <v>10</v>
      </c>
      <c r="K7" s="80" t="s">
        <v>9</v>
      </c>
      <c r="L7" s="81"/>
      <c r="M7" s="26" t="s">
        <v>10</v>
      </c>
      <c r="N7" s="82" t="s">
        <v>9</v>
      </c>
      <c r="O7" s="83"/>
      <c r="P7" s="26" t="s">
        <v>10</v>
      </c>
    </row>
    <row r="8" spans="1:16">
      <c r="A8" s="72"/>
      <c r="B8" s="78">
        <f>ITT!B8</f>
        <v>100</v>
      </c>
      <c r="C8" s="79"/>
      <c r="D8" s="25">
        <f>ITT!D8</f>
        <v>12</v>
      </c>
      <c r="E8" s="78">
        <f>ITT!E8</f>
        <v>12</v>
      </c>
      <c r="F8" s="79"/>
      <c r="G8" s="25">
        <f>ITT!G8</f>
        <v>2</v>
      </c>
      <c r="H8" s="78">
        <f>ITT!H8</f>
        <v>107</v>
      </c>
      <c r="I8" s="79"/>
      <c r="J8" s="25">
        <f>ITT!J8</f>
        <v>6</v>
      </c>
      <c r="K8" s="78">
        <f>ITT!K8</f>
        <v>7</v>
      </c>
      <c r="L8" s="79"/>
      <c r="M8" s="25">
        <f>ITT!M8</f>
        <v>1</v>
      </c>
      <c r="N8" s="78">
        <f>ITT!N8</f>
        <v>2</v>
      </c>
      <c r="O8" s="79"/>
      <c r="P8" s="25">
        <f>ITT!P8</f>
        <v>1</v>
      </c>
    </row>
    <row r="9" spans="1:16">
      <c r="A9" s="71" t="s">
        <v>11</v>
      </c>
      <c r="B9" s="50" t="s">
        <v>9</v>
      </c>
      <c r="C9" s="26" t="s">
        <v>10</v>
      </c>
      <c r="D9" s="55"/>
      <c r="E9" s="51" t="s">
        <v>9</v>
      </c>
      <c r="F9" s="26" t="s">
        <v>10</v>
      </c>
      <c r="G9" s="55"/>
      <c r="H9" s="51" t="s">
        <v>9</v>
      </c>
      <c r="I9" s="26" t="s">
        <v>10</v>
      </c>
      <c r="J9" s="55"/>
      <c r="K9" s="50" t="s">
        <v>9</v>
      </c>
      <c r="L9" s="26" t="s">
        <v>10</v>
      </c>
      <c r="M9" s="55"/>
      <c r="N9" s="51" t="s">
        <v>9</v>
      </c>
      <c r="O9" s="26" t="s">
        <v>10</v>
      </c>
    </row>
    <row r="10" spans="1:16">
      <c r="A10" s="72"/>
      <c r="B10" s="25">
        <f>ITT!B10</f>
        <v>66</v>
      </c>
      <c r="C10" s="25">
        <f>ITT!C10</f>
        <v>34</v>
      </c>
      <c r="D10" s="27"/>
      <c r="E10" s="25">
        <f>ITT!E10</f>
        <v>3</v>
      </c>
      <c r="F10" s="31">
        <f>ITT!F10</f>
        <v>9</v>
      </c>
      <c r="G10" s="54"/>
      <c r="H10" s="25">
        <f>ITT!H10</f>
        <v>51</v>
      </c>
      <c r="I10" s="31">
        <f>ITT!I10</f>
        <v>56</v>
      </c>
      <c r="J10" s="54"/>
      <c r="K10" s="25">
        <f>ITT!K10</f>
        <v>5</v>
      </c>
      <c r="L10" s="31">
        <f>ITT!L10</f>
        <v>2</v>
      </c>
      <c r="M10" s="54"/>
      <c r="N10" s="25">
        <f>ITT!N10</f>
        <v>1</v>
      </c>
      <c r="O10" s="31">
        <f>ITT!O10</f>
        <v>1</v>
      </c>
    </row>
    <row r="12" spans="1:16" ht="18.75" thickBot="1">
      <c r="H12" s="33" t="s">
        <v>9</v>
      </c>
      <c r="I12" s="33" t="s">
        <v>10</v>
      </c>
      <c r="J12" s="33" t="s">
        <v>12</v>
      </c>
    </row>
    <row r="13" spans="1:16" ht="18.75" thickBot="1">
      <c r="F13" s="3" t="s">
        <v>13</v>
      </c>
      <c r="H13" s="34">
        <f>B10+K10</f>
        <v>71</v>
      </c>
      <c r="I13" s="35">
        <f>J13-H13</f>
        <v>36</v>
      </c>
      <c r="J13" s="36">
        <f>B10+C10+K10+L10</f>
        <v>107</v>
      </c>
    </row>
    <row r="14" spans="1:16" ht="18.75" thickBot="1">
      <c r="A14" s="2" t="s">
        <v>18</v>
      </c>
      <c r="F14" s="3" t="s">
        <v>15</v>
      </c>
      <c r="H14" s="37">
        <f>E10+H10+N10</f>
        <v>55</v>
      </c>
      <c r="I14" s="35">
        <f>J14-H14</f>
        <v>66</v>
      </c>
      <c r="J14" s="38">
        <f>E10+F10+H10+I10+N10+O10</f>
        <v>121</v>
      </c>
    </row>
    <row r="15" spans="1:16">
      <c r="F15" s="3" t="s">
        <v>12</v>
      </c>
      <c r="H15" s="39">
        <f>H13+H14</f>
        <v>126</v>
      </c>
      <c r="I15" s="39">
        <f>I13+I14</f>
        <v>102</v>
      </c>
      <c r="J15" s="40">
        <f>J13+J14</f>
        <v>228</v>
      </c>
    </row>
  </sheetData>
  <mergeCells count="27">
    <mergeCell ref="A5:A6"/>
    <mergeCell ref="A7:A8"/>
    <mergeCell ref="A9:A10"/>
    <mergeCell ref="H2:P2"/>
    <mergeCell ref="B2:G2"/>
    <mergeCell ref="B4:G4"/>
    <mergeCell ref="H4:P4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B8:C8"/>
    <mergeCell ref="E8:F8"/>
    <mergeCell ref="H8:I8"/>
    <mergeCell ref="K8:L8"/>
    <mergeCell ref="N8:O8"/>
    <mergeCell ref="B7:C7"/>
    <mergeCell ref="E7:F7"/>
    <mergeCell ref="H7:I7"/>
    <mergeCell ref="K7:L7"/>
    <mergeCell ref="N7:O7"/>
  </mergeCells>
  <phoneticPr fontId="0" type="noConversion"/>
  <pageMargins left="0.75" right="0.75" top="1" bottom="1" header="0.5" footer="0.5"/>
  <pageSetup paperSize="9" orientation="landscape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showGridLines="0" zoomScale="75" workbookViewId="0" xr3:uid="{842E5F09-E766-5B8D-85AF-A39847EA96FD}">
      <selection activeCell="H14" sqref="H14"/>
    </sheetView>
  </sheetViews>
  <sheetFormatPr defaultRowHeight="18"/>
  <cols>
    <col min="1" max="1" width="28.85546875" style="1" customWidth="1"/>
    <col min="2" max="16" width="6.7109375" style="1" customWidth="1"/>
    <col min="17" max="16384" width="9.140625" style="1"/>
  </cols>
  <sheetData>
    <row r="2" spans="1:16">
      <c r="A2" s="28"/>
      <c r="B2" s="84" t="s">
        <v>16</v>
      </c>
      <c r="C2" s="84"/>
      <c r="D2" s="84"/>
      <c r="E2" s="84"/>
      <c r="F2" s="84"/>
      <c r="G2" s="84"/>
      <c r="H2" s="84" t="s">
        <v>17</v>
      </c>
      <c r="I2" s="84"/>
      <c r="J2" s="84"/>
      <c r="K2" s="84"/>
      <c r="L2" s="84"/>
      <c r="M2" s="84"/>
      <c r="N2" s="84"/>
      <c r="O2" s="84"/>
      <c r="P2" s="84"/>
    </row>
    <row r="3" spans="1:16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6" ht="30">
      <c r="A4" s="52" t="s">
        <v>3</v>
      </c>
      <c r="B4" s="85">
        <f>ITT!B4</f>
        <v>126</v>
      </c>
      <c r="C4" s="86"/>
      <c r="D4" s="86"/>
      <c r="E4" s="86"/>
      <c r="F4" s="86"/>
      <c r="G4" s="87"/>
      <c r="H4" s="85">
        <f>ITT!H4</f>
        <v>124</v>
      </c>
      <c r="I4" s="86"/>
      <c r="J4" s="86"/>
      <c r="K4" s="86"/>
      <c r="L4" s="86"/>
      <c r="M4" s="86"/>
      <c r="N4" s="86"/>
      <c r="O4" s="86"/>
      <c r="P4" s="87"/>
    </row>
    <row r="5" spans="1:16">
      <c r="A5" s="71" t="s">
        <v>4</v>
      </c>
      <c r="B5" s="88" t="s">
        <v>5</v>
      </c>
      <c r="C5" s="89"/>
      <c r="D5" s="90"/>
      <c r="E5" s="88" t="s">
        <v>6</v>
      </c>
      <c r="F5" s="89"/>
      <c r="G5" s="90"/>
      <c r="H5" s="88" t="s">
        <v>7</v>
      </c>
      <c r="I5" s="89"/>
      <c r="J5" s="90"/>
      <c r="K5" s="88" t="s">
        <v>5</v>
      </c>
      <c r="L5" s="89"/>
      <c r="M5" s="90"/>
      <c r="N5" s="88" t="s">
        <v>6</v>
      </c>
      <c r="O5" s="89"/>
      <c r="P5" s="90"/>
    </row>
    <row r="6" spans="1:16">
      <c r="A6" s="72"/>
      <c r="B6" s="78">
        <f>ITT!B6</f>
        <v>112</v>
      </c>
      <c r="C6" s="91"/>
      <c r="D6" s="79"/>
      <c r="E6" s="75">
        <f>ITT!E6</f>
        <v>14</v>
      </c>
      <c r="F6" s="76"/>
      <c r="G6" s="77"/>
      <c r="H6" s="78">
        <f>ITT!H6</f>
        <v>113</v>
      </c>
      <c r="I6" s="91"/>
      <c r="J6" s="79"/>
      <c r="K6" s="78">
        <f>ITT!K6</f>
        <v>8</v>
      </c>
      <c r="L6" s="91"/>
      <c r="M6" s="79"/>
      <c r="N6" s="75">
        <f>ITT!N6</f>
        <v>3</v>
      </c>
      <c r="O6" s="76"/>
      <c r="P6" s="77"/>
    </row>
    <row r="7" spans="1:16">
      <c r="A7" s="71" t="s">
        <v>8</v>
      </c>
      <c r="B7" s="80" t="s">
        <v>9</v>
      </c>
      <c r="C7" s="81"/>
      <c r="D7" s="26" t="s">
        <v>10</v>
      </c>
      <c r="E7" s="65" t="s">
        <v>9</v>
      </c>
      <c r="F7" s="67"/>
      <c r="G7" s="26" t="s">
        <v>10</v>
      </c>
      <c r="H7" s="82" t="s">
        <v>9</v>
      </c>
      <c r="I7" s="83"/>
      <c r="J7" s="26" t="s">
        <v>10</v>
      </c>
      <c r="K7" s="65" t="s">
        <v>9</v>
      </c>
      <c r="L7" s="67"/>
      <c r="M7" s="30" t="s">
        <v>10</v>
      </c>
      <c r="N7" s="65" t="s">
        <v>9</v>
      </c>
      <c r="O7" s="67"/>
      <c r="P7" s="26" t="s">
        <v>10</v>
      </c>
    </row>
    <row r="8" spans="1:16">
      <c r="A8" s="72"/>
      <c r="B8" s="78">
        <f>ITT!B8</f>
        <v>100</v>
      </c>
      <c r="C8" s="79"/>
      <c r="D8" s="25">
        <f>ITT!D8</f>
        <v>12</v>
      </c>
      <c r="E8" s="78">
        <f>ITT!E8</f>
        <v>12</v>
      </c>
      <c r="F8" s="79"/>
      <c r="G8" s="25">
        <f>ITT!G8</f>
        <v>2</v>
      </c>
      <c r="H8" s="78">
        <f>ITT!H8</f>
        <v>107</v>
      </c>
      <c r="I8" s="79"/>
      <c r="J8" s="25">
        <f>ITT!J8</f>
        <v>6</v>
      </c>
      <c r="K8" s="78">
        <f>ITT!K8</f>
        <v>7</v>
      </c>
      <c r="L8" s="79"/>
      <c r="M8" s="25">
        <f>ITT!M8</f>
        <v>1</v>
      </c>
      <c r="N8" s="78">
        <f>ITT!N8</f>
        <v>2</v>
      </c>
      <c r="O8" s="79"/>
      <c r="P8" s="25">
        <f>ITT!P8</f>
        <v>1</v>
      </c>
    </row>
    <row r="9" spans="1:16">
      <c r="A9" s="71" t="s">
        <v>11</v>
      </c>
      <c r="B9" s="50" t="s">
        <v>9</v>
      </c>
      <c r="C9" s="26" t="s">
        <v>10</v>
      </c>
      <c r="D9" s="55"/>
      <c r="E9" s="30" t="s">
        <v>9</v>
      </c>
      <c r="F9" s="30" t="s">
        <v>10</v>
      </c>
      <c r="G9" s="55"/>
      <c r="H9" s="51" t="s">
        <v>9</v>
      </c>
      <c r="I9" s="26" t="s">
        <v>10</v>
      </c>
      <c r="J9" s="55"/>
      <c r="K9" s="30" t="s">
        <v>9</v>
      </c>
      <c r="L9" s="30" t="s">
        <v>10</v>
      </c>
      <c r="M9" s="54"/>
      <c r="N9" s="30" t="s">
        <v>9</v>
      </c>
      <c r="O9" s="30" t="s">
        <v>10</v>
      </c>
    </row>
    <row r="10" spans="1:16">
      <c r="A10" s="72"/>
      <c r="B10" s="25">
        <f>ITT!B10</f>
        <v>66</v>
      </c>
      <c r="C10" s="25">
        <f>ITT!C10</f>
        <v>34</v>
      </c>
      <c r="D10" s="27"/>
      <c r="E10" s="25">
        <f>ITT!E10</f>
        <v>3</v>
      </c>
      <c r="F10" s="31">
        <f>ITT!F10</f>
        <v>9</v>
      </c>
      <c r="G10" s="54"/>
      <c r="H10" s="25">
        <f>ITT!H10</f>
        <v>51</v>
      </c>
      <c r="I10" s="31">
        <f>ITT!I10</f>
        <v>56</v>
      </c>
      <c r="J10" s="54"/>
      <c r="K10" s="25">
        <f>ITT!K10</f>
        <v>5</v>
      </c>
      <c r="L10" s="31">
        <f>ITT!L10</f>
        <v>2</v>
      </c>
      <c r="M10" s="54"/>
      <c r="N10" s="25">
        <f>ITT!N10</f>
        <v>1</v>
      </c>
      <c r="O10" s="31">
        <f>ITT!O10</f>
        <v>1</v>
      </c>
    </row>
    <row r="12" spans="1:16" ht="18.75" thickBot="1">
      <c r="H12" s="33" t="s">
        <v>9</v>
      </c>
      <c r="I12" s="33" t="s">
        <v>10</v>
      </c>
      <c r="J12" s="33" t="s">
        <v>12</v>
      </c>
    </row>
    <row r="13" spans="1:16" ht="18.75" thickBot="1">
      <c r="F13" s="3" t="s">
        <v>13</v>
      </c>
      <c r="H13" s="34">
        <f>B10</f>
        <v>66</v>
      </c>
      <c r="I13" s="35">
        <f>J13-H13</f>
        <v>34</v>
      </c>
      <c r="J13" s="36">
        <f>B10+C10</f>
        <v>100</v>
      </c>
    </row>
    <row r="14" spans="1:16" ht="18.75" thickBot="1">
      <c r="A14" s="2" t="s">
        <v>18</v>
      </c>
      <c r="F14" s="3" t="s">
        <v>15</v>
      </c>
      <c r="H14" s="37">
        <f>H10</f>
        <v>51</v>
      </c>
      <c r="I14" s="35">
        <f>J14-H14</f>
        <v>56</v>
      </c>
      <c r="J14" s="38">
        <f>H10+I10</f>
        <v>107</v>
      </c>
    </row>
    <row r="15" spans="1:16">
      <c r="F15" s="3" t="s">
        <v>12</v>
      </c>
      <c r="H15" s="39">
        <f>H13+H14</f>
        <v>117</v>
      </c>
      <c r="I15" s="39">
        <f>I13+I14</f>
        <v>90</v>
      </c>
      <c r="J15" s="40">
        <f>J13+J14</f>
        <v>207</v>
      </c>
    </row>
  </sheetData>
  <mergeCells count="27">
    <mergeCell ref="B2:G2"/>
    <mergeCell ref="H2:P2"/>
    <mergeCell ref="B4:G4"/>
    <mergeCell ref="H4:P4"/>
    <mergeCell ref="A5:A6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A9:A10"/>
    <mergeCell ref="N7:O7"/>
    <mergeCell ref="B8:C8"/>
    <mergeCell ref="E8:F8"/>
    <mergeCell ref="H8:I8"/>
    <mergeCell ref="K8:L8"/>
    <mergeCell ref="N8:O8"/>
    <mergeCell ref="A7:A8"/>
    <mergeCell ref="B7:C7"/>
    <mergeCell ref="E7:F7"/>
    <mergeCell ref="H7:I7"/>
    <mergeCell ref="K7:L7"/>
  </mergeCells>
  <pageMargins left="0.75" right="0.75" top="1" bottom="1" header="0.5" footer="0.5"/>
  <pageSetup paperSize="9" orientation="landscape" horizontalDpi="300" verticalDpi="300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7"/>
  <sheetViews>
    <sheetView zoomScale="90" workbookViewId="0" xr3:uid="{51F8DEE0-4D01-5F28-A812-FC0BD7CAC4A5}">
      <selection activeCell="G4" sqref="G4"/>
    </sheetView>
  </sheetViews>
  <sheetFormatPr defaultRowHeight="12.75"/>
  <cols>
    <col min="1" max="1" width="12.42578125" style="8" customWidth="1"/>
    <col min="2" max="4" width="10.7109375" style="8" customWidth="1"/>
    <col min="5" max="5" width="4.85546875" style="8" customWidth="1"/>
    <col min="6" max="6" width="2.28515625" style="8" customWidth="1"/>
    <col min="7" max="7" width="14.5703125" style="8" customWidth="1"/>
    <col min="8" max="8" width="3.140625" style="8" customWidth="1"/>
    <col min="9" max="9" width="9.7109375" style="8" customWidth="1"/>
    <col min="10" max="10" width="2.28515625" style="8" customWidth="1"/>
    <col min="11" max="11" width="9.140625" style="8"/>
    <col min="12" max="12" width="4.140625" style="8" customWidth="1"/>
    <col min="13" max="13" width="9.42578125" style="8" customWidth="1"/>
    <col min="14" max="14" width="2.42578125" style="8" customWidth="1"/>
    <col min="15" max="15" width="9.7109375" style="8" customWidth="1"/>
    <col min="16" max="16384" width="9.140625" style="8"/>
  </cols>
  <sheetData>
    <row r="1" spans="1:15" s="5" customFormat="1" ht="19.5">
      <c r="A1" s="53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5" ht="23.25" customHeight="1" thickBot="1">
      <c r="A3" s="6"/>
      <c r="B3" s="7" t="s">
        <v>20</v>
      </c>
      <c r="C3" s="7" t="s">
        <v>21</v>
      </c>
      <c r="D3" s="7" t="s">
        <v>22</v>
      </c>
    </row>
    <row r="4" spans="1:15" ht="30" customHeight="1" thickBot="1">
      <c r="A4" s="7" t="s">
        <v>23</v>
      </c>
      <c r="B4" s="43">
        <f>ITT!H13</f>
        <v>69</v>
      </c>
      <c r="C4" s="44">
        <f>D4-B4</f>
        <v>43</v>
      </c>
      <c r="D4" s="45">
        <f>ITT!J13</f>
        <v>112</v>
      </c>
    </row>
    <row r="5" spans="1:15" ht="30" customHeight="1" thickBot="1">
      <c r="A5" s="7" t="s">
        <v>24</v>
      </c>
      <c r="B5" s="46">
        <f>ITT!H14</f>
        <v>57</v>
      </c>
      <c r="C5" s="44">
        <f>D5-B5</f>
        <v>59</v>
      </c>
      <c r="D5" s="47">
        <f>ITT!J14</f>
        <v>116</v>
      </c>
    </row>
    <row r="6" spans="1:15" ht="30" customHeight="1">
      <c r="A6" s="7" t="s">
        <v>22</v>
      </c>
      <c r="B6" s="41">
        <f>SUM(B4:B5)</f>
        <v>126</v>
      </c>
      <c r="C6" s="41">
        <f>SUM(C4:C5)</f>
        <v>102</v>
      </c>
      <c r="D6" s="42">
        <f>SUM(D4:D5)</f>
        <v>228</v>
      </c>
      <c r="E6" s="9"/>
    </row>
    <row r="9" spans="1:15" ht="14.1" customHeight="1">
      <c r="A9" s="8" t="s">
        <v>25</v>
      </c>
      <c r="E9" s="10" t="s">
        <v>26</v>
      </c>
      <c r="F9" s="10" t="s">
        <v>27</v>
      </c>
      <c r="G9" s="8">
        <f>B4</f>
        <v>69</v>
      </c>
      <c r="H9" s="10" t="s">
        <v>28</v>
      </c>
      <c r="I9" s="11">
        <f>D4</f>
        <v>112</v>
      </c>
      <c r="J9" s="10" t="s">
        <v>27</v>
      </c>
      <c r="K9" s="12">
        <f>G9/I9</f>
        <v>0.6160714285714286</v>
      </c>
      <c r="L9" s="8" t="s">
        <v>29</v>
      </c>
      <c r="M9" s="13">
        <f>$K9-1.96*SQRT($K9*(1-$K9)/($I9-1))</f>
        <v>0.52559502430086902</v>
      </c>
      <c r="N9" s="8" t="s">
        <v>30</v>
      </c>
      <c r="O9" s="14">
        <f>$K9+1.96*SQRT($K9*(1-$K9)/($I9-1))</f>
        <v>0.70654783284198819</v>
      </c>
    </row>
    <row r="10" spans="1:15" ht="14.1" customHeight="1">
      <c r="A10" s="8" t="s">
        <v>31</v>
      </c>
      <c r="E10" s="10" t="s">
        <v>32</v>
      </c>
      <c r="F10" s="10" t="s">
        <v>27</v>
      </c>
      <c r="G10" s="8">
        <f>B5</f>
        <v>57</v>
      </c>
      <c r="H10" s="10" t="s">
        <v>28</v>
      </c>
      <c r="I10" s="11">
        <f>D5</f>
        <v>116</v>
      </c>
      <c r="J10" s="10" t="s">
        <v>27</v>
      </c>
      <c r="K10" s="12">
        <f>G10/I10</f>
        <v>0.49137931034482757</v>
      </c>
      <c r="L10" s="8" t="s">
        <v>29</v>
      </c>
      <c r="M10" s="13">
        <f>$K10-1.96*SQRT($K10*(1-$K10)/($I10-1))</f>
        <v>0.4000074230052385</v>
      </c>
      <c r="N10" s="8" t="s">
        <v>30</v>
      </c>
      <c r="O10" s="14">
        <f>$K10+1.96*SQRT($K10*(1-$K10)/($I10-1))</f>
        <v>0.58275119768441663</v>
      </c>
    </row>
    <row r="11" spans="1:15" ht="14.1" customHeight="1">
      <c r="A11" s="8" t="s">
        <v>33</v>
      </c>
      <c r="E11" s="10" t="s">
        <v>34</v>
      </c>
      <c r="F11" s="10" t="s">
        <v>27</v>
      </c>
      <c r="G11" s="8">
        <f>B6</f>
        <v>126</v>
      </c>
      <c r="H11" s="10" t="s">
        <v>28</v>
      </c>
      <c r="I11" s="11">
        <f>D6</f>
        <v>228</v>
      </c>
      <c r="J11" s="10" t="s">
        <v>27</v>
      </c>
      <c r="K11" s="12">
        <f>G11/I11</f>
        <v>0.55263157894736847</v>
      </c>
      <c r="L11" s="8" t="s">
        <v>29</v>
      </c>
      <c r="M11" s="13">
        <f>$K11-1.96*SQRT($K11*(1-$K11)/($I11-1))</f>
        <v>0.48794805767630545</v>
      </c>
      <c r="N11" s="8" t="s">
        <v>30</v>
      </c>
      <c r="O11" s="14">
        <f>$K11+1.96*SQRT($K11*(1-$K11)/($I11-1))</f>
        <v>0.6173151002184315</v>
      </c>
    </row>
    <row r="12" spans="1:15" ht="14.1" customHeight="1">
      <c r="A12" s="8" t="s">
        <v>35</v>
      </c>
      <c r="E12" s="10" t="s">
        <v>36</v>
      </c>
      <c r="F12" s="10" t="s">
        <v>27</v>
      </c>
      <c r="G12" s="8">
        <f>D4</f>
        <v>112</v>
      </c>
      <c r="H12" s="10" t="s">
        <v>28</v>
      </c>
      <c r="I12" s="11">
        <f>D6</f>
        <v>228</v>
      </c>
      <c r="J12" s="10" t="s">
        <v>27</v>
      </c>
      <c r="K12" s="12">
        <f>G12/I12</f>
        <v>0.49122807017543857</v>
      </c>
    </row>
    <row r="13" spans="1:15" ht="14.1" customHeight="1">
      <c r="A13" s="8" t="s">
        <v>37</v>
      </c>
      <c r="E13" s="10" t="s">
        <v>38</v>
      </c>
      <c r="F13" s="10" t="s">
        <v>27</v>
      </c>
      <c r="G13" s="12">
        <f>K9</f>
        <v>0.6160714285714286</v>
      </c>
      <c r="H13" s="10" t="s">
        <v>28</v>
      </c>
      <c r="I13" s="15">
        <f>K10</f>
        <v>0.49137931034482757</v>
      </c>
      <c r="J13" s="10" t="s">
        <v>27</v>
      </c>
      <c r="K13" s="16">
        <f>G13/I13</f>
        <v>1.2537593984962407</v>
      </c>
      <c r="L13" s="8" t="s">
        <v>29</v>
      </c>
      <c r="M13" s="16">
        <f>EXP(LN($K$13)-1.96*SQRT(1/$B$4-1/$D$4+1/$B$5-1/$D$5))</f>
        <v>0.99028178895690888</v>
      </c>
      <c r="N13" s="8" t="s">
        <v>30</v>
      </c>
      <c r="O13" s="17">
        <f>EXP(LN($K$13)+1.96*SQRT(1/$B$4-1/$D$4+1/$B$5-1/$D$5))</f>
        <v>1.5873387220150685</v>
      </c>
    </row>
    <row r="14" spans="1:15" ht="14.1" customHeight="1">
      <c r="A14" s="8" t="s">
        <v>39</v>
      </c>
      <c r="E14" s="10" t="s">
        <v>40</v>
      </c>
      <c r="F14" s="10" t="s">
        <v>27</v>
      </c>
      <c r="G14" s="18" t="str">
        <f>"("&amp;B4&amp;" x "&amp;C5&amp;")"</f>
        <v>(69 x 59)</v>
      </c>
      <c r="H14" s="10" t="s">
        <v>28</v>
      </c>
      <c r="I14" s="11" t="str">
        <f>"("&amp;B5&amp;" x "&amp;C4&amp;")"</f>
        <v>(57 x 43)</v>
      </c>
      <c r="J14" s="10" t="s">
        <v>27</v>
      </c>
      <c r="K14" s="16">
        <f>(B4*C5)/(B5*C4)</f>
        <v>1.6609547123623012</v>
      </c>
      <c r="L14" s="8" t="s">
        <v>29</v>
      </c>
      <c r="M14" s="16">
        <f>EXP(LN($K$14)-1.96*SQRT(1/$B$4+1/$C$4+1/$B$5+1/$C$5))</f>
        <v>0.9807750104937677</v>
      </c>
      <c r="N14" s="8" t="s">
        <v>30</v>
      </c>
      <c r="O14" s="17">
        <f>EXP(LN($K$14)+1.96*SQRT(1/$B$4+1/$C$4+1/$B$5+1/$C$5))</f>
        <v>2.8128475205844015</v>
      </c>
    </row>
    <row r="15" spans="1:15" ht="14.1" customHeight="1">
      <c r="A15" s="8" t="s">
        <v>41</v>
      </c>
      <c r="E15" s="10" t="s">
        <v>42</v>
      </c>
      <c r="F15" s="10" t="s">
        <v>27</v>
      </c>
      <c r="G15" s="12">
        <f>K9</f>
        <v>0.6160714285714286</v>
      </c>
      <c r="H15" s="10" t="s">
        <v>43</v>
      </c>
      <c r="I15" s="15">
        <f>K10</f>
        <v>0.49137931034482757</v>
      </c>
      <c r="J15" s="10" t="s">
        <v>27</v>
      </c>
      <c r="K15" s="12">
        <f>G15-I15</f>
        <v>0.12469211822660103</v>
      </c>
      <c r="L15" s="8" t="s">
        <v>29</v>
      </c>
      <c r="M15" s="13">
        <f>$K15-1.96*SQRT($K9*(1-$K9)/($I9-1)+$K10*(1-$K10)/($I10-1))</f>
        <v>-3.8956009604514952E-3</v>
      </c>
      <c r="N15" s="8" t="s">
        <v>30</v>
      </c>
      <c r="O15" s="14">
        <f>$K15+1.96*SQRT($K9*(1-$K9)/($I9-1)+$K10*(1-$K10)/($I10-1))</f>
        <v>0.25327983741365356</v>
      </c>
    </row>
    <row r="16" spans="1:15" ht="14.1" customHeight="1">
      <c r="A16" s="8" t="s">
        <v>44</v>
      </c>
      <c r="E16" s="10" t="s">
        <v>45</v>
      </c>
      <c r="F16" s="10" t="s">
        <v>27</v>
      </c>
      <c r="G16" s="8">
        <v>1</v>
      </c>
      <c r="H16" s="10" t="s">
        <v>28</v>
      </c>
      <c r="I16" s="19">
        <f>K15</f>
        <v>0.12469211822660103</v>
      </c>
      <c r="J16" s="10" t="s">
        <v>27</v>
      </c>
      <c r="K16" s="20">
        <f>G16/I16</f>
        <v>8.0197530864197493</v>
      </c>
      <c r="L16" s="8" t="s">
        <v>29</v>
      </c>
      <c r="M16" s="20">
        <f>1/O15</f>
        <v>3.9482021554159958</v>
      </c>
      <c r="N16" s="8" t="s">
        <v>30</v>
      </c>
      <c r="O16" s="21">
        <f>1/M15</f>
        <v>-256.69980322730521</v>
      </c>
    </row>
    <row r="17" spans="1:15" ht="14.1" customHeight="1">
      <c r="A17" s="8" t="s">
        <v>46</v>
      </c>
      <c r="E17" s="10" t="s">
        <v>47</v>
      </c>
      <c r="F17" s="10" t="s">
        <v>27</v>
      </c>
      <c r="G17" s="22" t="str">
        <f>"("&amp;ROUND(K9,3)&amp;" - "&amp;ROUND(K10,3)&amp;")"</f>
        <v>(0,616 - 0,491)</v>
      </c>
      <c r="H17" s="10" t="s">
        <v>28</v>
      </c>
      <c r="I17" s="19">
        <f>K10</f>
        <v>0.49137931034482757</v>
      </c>
      <c r="J17" s="10" t="s">
        <v>27</v>
      </c>
      <c r="K17" s="12">
        <f>(K9-K10)/K10</f>
        <v>0.25375939849624068</v>
      </c>
      <c r="L17" s="8" t="s">
        <v>29</v>
      </c>
      <c r="M17" s="12">
        <f>M13-1</f>
        <v>-9.7182110430911184E-3</v>
      </c>
      <c r="N17" s="8" t="s">
        <v>30</v>
      </c>
      <c r="O17" s="14">
        <f>O13-1</f>
        <v>0.58733872201506854</v>
      </c>
    </row>
  </sheetData>
  <phoneticPr fontId="0" type="noConversion"/>
  <printOptions horizontalCentered="1" verticalCentered="1"/>
  <pageMargins left="0.23622047244094491" right="0.23622047244094491" top="0.55118110236220474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7"/>
  <sheetViews>
    <sheetView zoomScale="90" workbookViewId="0" xr3:uid="{F9CF3CF3-643B-5BE6-8B46-32C596A47465}">
      <selection activeCell="B4" sqref="B4"/>
    </sheetView>
  </sheetViews>
  <sheetFormatPr defaultRowHeight="12.75"/>
  <cols>
    <col min="1" max="1" width="12.42578125" style="8" customWidth="1"/>
    <col min="2" max="4" width="10.7109375" style="8" customWidth="1"/>
    <col min="5" max="5" width="4.85546875" style="8" customWidth="1"/>
    <col min="6" max="6" width="2.28515625" style="8" customWidth="1"/>
    <col min="7" max="7" width="14.5703125" style="8" customWidth="1"/>
    <col min="8" max="8" width="3.140625" style="8" customWidth="1"/>
    <col min="9" max="9" width="9.7109375" style="8" customWidth="1"/>
    <col min="10" max="10" width="2.28515625" style="8" customWidth="1"/>
    <col min="11" max="11" width="9.140625" style="8"/>
    <col min="12" max="12" width="4.140625" style="8" customWidth="1"/>
    <col min="13" max="13" width="9.42578125" style="8" customWidth="1"/>
    <col min="14" max="14" width="2.42578125" style="8" customWidth="1"/>
    <col min="15" max="15" width="9.7109375" style="8" customWidth="1"/>
    <col min="16" max="16384" width="9.140625" style="8"/>
  </cols>
  <sheetData>
    <row r="1" spans="1:15" s="5" customFormat="1" ht="19.5">
      <c r="A1" s="53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5" ht="23.25" customHeight="1" thickBot="1">
      <c r="A3" s="6"/>
      <c r="B3" s="7" t="s">
        <v>20</v>
      </c>
      <c r="C3" s="7" t="s">
        <v>21</v>
      </c>
      <c r="D3" s="7" t="s">
        <v>22</v>
      </c>
    </row>
    <row r="4" spans="1:15" ht="30" customHeight="1" thickBot="1">
      <c r="A4" s="7" t="s">
        <v>23</v>
      </c>
      <c r="B4" s="43">
        <f>'as treated'!H13</f>
        <v>71</v>
      </c>
      <c r="C4" s="44">
        <f>D4-B4</f>
        <v>36</v>
      </c>
      <c r="D4" s="45">
        <f>'as treated'!J13</f>
        <v>107</v>
      </c>
    </row>
    <row r="5" spans="1:15" ht="30" customHeight="1" thickBot="1">
      <c r="A5" s="7" t="s">
        <v>24</v>
      </c>
      <c r="B5" s="46">
        <f>'as treated'!H14</f>
        <v>55</v>
      </c>
      <c r="C5" s="44">
        <f>D5-B5</f>
        <v>66</v>
      </c>
      <c r="D5" s="47">
        <f>'as treated'!J14</f>
        <v>121</v>
      </c>
    </row>
    <row r="6" spans="1:15" ht="30" customHeight="1">
      <c r="A6" s="7" t="s">
        <v>22</v>
      </c>
      <c r="B6" s="41">
        <f>SUM(B4:B5)</f>
        <v>126</v>
      </c>
      <c r="C6" s="41">
        <f>SUM(C4:C5)</f>
        <v>102</v>
      </c>
      <c r="D6" s="42">
        <f>SUM(D4:D5)</f>
        <v>228</v>
      </c>
      <c r="E6" s="9"/>
    </row>
    <row r="9" spans="1:15" ht="14.1" customHeight="1">
      <c r="A9" s="8" t="s">
        <v>25</v>
      </c>
      <c r="E9" s="10" t="s">
        <v>26</v>
      </c>
      <c r="F9" s="10" t="s">
        <v>27</v>
      </c>
      <c r="G9" s="8">
        <f>B4</f>
        <v>71</v>
      </c>
      <c r="H9" s="10" t="s">
        <v>28</v>
      </c>
      <c r="I9" s="11">
        <f>D4</f>
        <v>107</v>
      </c>
      <c r="J9" s="10" t="s">
        <v>27</v>
      </c>
      <c r="K9" s="12">
        <f>G9/I9</f>
        <v>0.66355140186915884</v>
      </c>
      <c r="L9" s="8" t="s">
        <v>29</v>
      </c>
      <c r="M9" s="13">
        <f>$K9-1.96*SQRT($K9*(1-$K9)/($I9-1))</f>
        <v>0.573601688084315</v>
      </c>
      <c r="N9" s="8" t="s">
        <v>30</v>
      </c>
      <c r="O9" s="14">
        <f>$K9+1.96*SQRT($K9*(1-$K9)/($I9-1))</f>
        <v>0.75350111565400268</v>
      </c>
    </row>
    <row r="10" spans="1:15" ht="14.1" customHeight="1">
      <c r="A10" s="8" t="s">
        <v>31</v>
      </c>
      <c r="E10" s="10" t="s">
        <v>32</v>
      </c>
      <c r="F10" s="10" t="s">
        <v>27</v>
      </c>
      <c r="G10" s="8">
        <f>B5</f>
        <v>55</v>
      </c>
      <c r="H10" s="10" t="s">
        <v>28</v>
      </c>
      <c r="I10" s="11">
        <f>D5</f>
        <v>121</v>
      </c>
      <c r="J10" s="10" t="s">
        <v>27</v>
      </c>
      <c r="K10" s="12">
        <f>G10/I10</f>
        <v>0.45454545454545453</v>
      </c>
      <c r="L10" s="8" t="s">
        <v>29</v>
      </c>
      <c r="M10" s="13">
        <f>$K10-1.96*SQRT($K10*(1-$K10)/($I10-1))</f>
        <v>0.36545454545454548</v>
      </c>
      <c r="N10" s="8" t="s">
        <v>30</v>
      </c>
      <c r="O10" s="14">
        <f>$K10+1.96*SQRT($K10*(1-$K10)/($I10-1))</f>
        <v>0.54363636363636358</v>
      </c>
    </row>
    <row r="11" spans="1:15" ht="14.1" customHeight="1">
      <c r="A11" s="8" t="s">
        <v>33</v>
      </c>
      <c r="E11" s="10" t="s">
        <v>34</v>
      </c>
      <c r="F11" s="10" t="s">
        <v>27</v>
      </c>
      <c r="G11" s="8">
        <f>B6</f>
        <v>126</v>
      </c>
      <c r="H11" s="10" t="s">
        <v>28</v>
      </c>
      <c r="I11" s="11">
        <f>D6</f>
        <v>228</v>
      </c>
      <c r="J11" s="10" t="s">
        <v>27</v>
      </c>
      <c r="K11" s="12">
        <f>G11/I11</f>
        <v>0.55263157894736847</v>
      </c>
      <c r="L11" s="8" t="s">
        <v>29</v>
      </c>
      <c r="M11" s="13">
        <f>$K11-1.96*SQRT($K11*(1-$K11)/($I11-1))</f>
        <v>0.48794805767630545</v>
      </c>
      <c r="N11" s="8" t="s">
        <v>30</v>
      </c>
      <c r="O11" s="14">
        <f>$K11+1.96*SQRT($K11*(1-$K11)/($I11-1))</f>
        <v>0.6173151002184315</v>
      </c>
    </row>
    <row r="12" spans="1:15" ht="14.1" customHeight="1">
      <c r="A12" s="8" t="s">
        <v>35</v>
      </c>
      <c r="E12" s="10" t="s">
        <v>36</v>
      </c>
      <c r="F12" s="10" t="s">
        <v>27</v>
      </c>
      <c r="G12" s="8">
        <f>D4</f>
        <v>107</v>
      </c>
      <c r="H12" s="10" t="s">
        <v>28</v>
      </c>
      <c r="I12" s="11">
        <f>D6</f>
        <v>228</v>
      </c>
      <c r="J12" s="10" t="s">
        <v>27</v>
      </c>
      <c r="K12" s="12">
        <f>G12/I12</f>
        <v>0.4692982456140351</v>
      </c>
    </row>
    <row r="13" spans="1:15" ht="14.1" customHeight="1">
      <c r="A13" s="8" t="s">
        <v>37</v>
      </c>
      <c r="E13" s="10" t="s">
        <v>38</v>
      </c>
      <c r="F13" s="10" t="s">
        <v>27</v>
      </c>
      <c r="G13" s="12">
        <f>K9</f>
        <v>0.66355140186915884</v>
      </c>
      <c r="H13" s="10" t="s">
        <v>28</v>
      </c>
      <c r="I13" s="15">
        <f>K10</f>
        <v>0.45454545454545453</v>
      </c>
      <c r="J13" s="10" t="s">
        <v>27</v>
      </c>
      <c r="K13" s="16">
        <f>G13/I13</f>
        <v>1.4598130841121495</v>
      </c>
      <c r="L13" s="8" t="s">
        <v>29</v>
      </c>
      <c r="M13" s="16">
        <f>EXP(LN($K$13)-1.96*SQRT(1/$B$4-1/$D$4+1/$B$5-1/$D$5))</f>
        <v>1.151455041166016</v>
      </c>
      <c r="N13" s="8" t="s">
        <v>30</v>
      </c>
      <c r="O13" s="17">
        <f>EXP(LN($K$13)+1.96*SQRT(1/$B$4-1/$D$4+1/$B$5-1/$D$5))</f>
        <v>1.8507489779080066</v>
      </c>
    </row>
    <row r="14" spans="1:15" ht="14.1" customHeight="1">
      <c r="A14" s="8" t="s">
        <v>39</v>
      </c>
      <c r="E14" s="10" t="s">
        <v>40</v>
      </c>
      <c r="F14" s="10" t="s">
        <v>27</v>
      </c>
      <c r="G14" s="18" t="str">
        <f>"("&amp;B4&amp;" x "&amp;C5&amp;")"</f>
        <v>(71 x 66)</v>
      </c>
      <c r="H14" s="10" t="s">
        <v>28</v>
      </c>
      <c r="I14" s="11" t="str">
        <f>"("&amp;B5&amp;" x "&amp;C4&amp;")"</f>
        <v>(55 x 36)</v>
      </c>
      <c r="J14" s="10" t="s">
        <v>27</v>
      </c>
      <c r="K14" s="16">
        <f>(B4*C5)/(B5*C4)</f>
        <v>2.3666666666666667</v>
      </c>
      <c r="L14" s="8" t="s">
        <v>29</v>
      </c>
      <c r="M14" s="16">
        <f>EXP(LN($K$14)-1.96*SQRT(1/$B$4+1/$C$4+1/$B$5+1/$C$5))</f>
        <v>1.3826678178867682</v>
      </c>
      <c r="N14" s="8" t="s">
        <v>30</v>
      </c>
      <c r="O14" s="17">
        <f>EXP(LN($K$14)+1.96*SQRT(1/$B$4+1/$C$4+1/$B$5+1/$C$5))</f>
        <v>4.0509448753003436</v>
      </c>
    </row>
    <row r="15" spans="1:15" ht="14.1" customHeight="1">
      <c r="A15" s="8" t="s">
        <v>41</v>
      </c>
      <c r="E15" s="10" t="s">
        <v>42</v>
      </c>
      <c r="F15" s="10" t="s">
        <v>27</v>
      </c>
      <c r="G15" s="12">
        <f>K9</f>
        <v>0.66355140186915884</v>
      </c>
      <c r="H15" s="10" t="s">
        <v>43</v>
      </c>
      <c r="I15" s="15">
        <f>K10</f>
        <v>0.45454545454545453</v>
      </c>
      <c r="J15" s="10" t="s">
        <v>27</v>
      </c>
      <c r="K15" s="12">
        <f>G15-I15</f>
        <v>0.20900594732370431</v>
      </c>
      <c r="L15" s="8" t="s">
        <v>29</v>
      </c>
      <c r="M15" s="13">
        <f>$K15-1.96*SQRT($K9*(1-$K9)/($I9-1)+$K10*(1-$K10)/($I10-1))</f>
        <v>8.2403652349956086E-2</v>
      </c>
      <c r="N15" s="8" t="s">
        <v>30</v>
      </c>
      <c r="O15" s="14">
        <f>$K15+1.96*SQRT($K9*(1-$K9)/($I9-1)+$K10*(1-$K10)/($I10-1))</f>
        <v>0.33560824229745256</v>
      </c>
    </row>
    <row r="16" spans="1:15" ht="14.1" customHeight="1">
      <c r="A16" s="8" t="s">
        <v>44</v>
      </c>
      <c r="E16" s="10" t="s">
        <v>45</v>
      </c>
      <c r="F16" s="10" t="s">
        <v>27</v>
      </c>
      <c r="G16" s="8">
        <v>1</v>
      </c>
      <c r="H16" s="10" t="s">
        <v>28</v>
      </c>
      <c r="I16" s="19">
        <f>K15</f>
        <v>0.20900594732370431</v>
      </c>
      <c r="J16" s="10" t="s">
        <v>27</v>
      </c>
      <c r="K16" s="20">
        <f>G16/I16</f>
        <v>4.7845528455284558</v>
      </c>
      <c r="L16" s="8" t="s">
        <v>29</v>
      </c>
      <c r="M16" s="20">
        <f>1/O15</f>
        <v>2.9796646028546911</v>
      </c>
      <c r="N16" s="8" t="s">
        <v>30</v>
      </c>
      <c r="O16" s="21">
        <f>1/M15</f>
        <v>12.135384433606758</v>
      </c>
    </row>
    <row r="17" spans="1:15" ht="14.1" customHeight="1">
      <c r="A17" s="8" t="s">
        <v>46</v>
      </c>
      <c r="E17" s="10" t="s">
        <v>47</v>
      </c>
      <c r="F17" s="10" t="s">
        <v>27</v>
      </c>
      <c r="G17" s="22" t="str">
        <f>"("&amp;ROUND(K9,3)&amp;" - "&amp;ROUND(K10,3)&amp;")"</f>
        <v>(0,664 - 0,455)</v>
      </c>
      <c r="H17" s="10" t="s">
        <v>28</v>
      </c>
      <c r="I17" s="19">
        <f>K10</f>
        <v>0.45454545454545453</v>
      </c>
      <c r="J17" s="10" t="s">
        <v>27</v>
      </c>
      <c r="K17" s="12">
        <f>(K9-K10)/K10</f>
        <v>0.45981308411214949</v>
      </c>
      <c r="L17" s="8" t="s">
        <v>29</v>
      </c>
      <c r="M17" s="12">
        <f>M13-1</f>
        <v>0.15145504116601605</v>
      </c>
      <c r="N17" s="8" t="s">
        <v>30</v>
      </c>
      <c r="O17" s="14">
        <f>O13-1</f>
        <v>0.85074897790800663</v>
      </c>
    </row>
  </sheetData>
  <phoneticPr fontId="0" type="noConversion"/>
  <printOptions horizontalCentered="1" verticalCentered="1"/>
  <pageMargins left="0.23622047244094491" right="0.23622047244094491" top="0.55118110236220474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7"/>
  <sheetViews>
    <sheetView zoomScale="90" workbookViewId="0" xr3:uid="{78B4E459-6924-5F8B-B7BA-2DD04133E49E}">
      <selection activeCell="D6" sqref="D6"/>
    </sheetView>
  </sheetViews>
  <sheetFormatPr defaultRowHeight="12.75"/>
  <cols>
    <col min="1" max="1" width="12.42578125" style="8" customWidth="1"/>
    <col min="2" max="4" width="10.7109375" style="8" customWidth="1"/>
    <col min="5" max="5" width="4.85546875" style="8" customWidth="1"/>
    <col min="6" max="6" width="2.28515625" style="8" customWidth="1"/>
    <col min="7" max="7" width="14.5703125" style="8" customWidth="1"/>
    <col min="8" max="8" width="3.140625" style="8" customWidth="1"/>
    <col min="9" max="9" width="9.7109375" style="8" customWidth="1"/>
    <col min="10" max="10" width="2.28515625" style="8" customWidth="1"/>
    <col min="11" max="11" width="9.140625" style="8"/>
    <col min="12" max="12" width="4.140625" style="8" customWidth="1"/>
    <col min="13" max="13" width="9.42578125" style="8" customWidth="1"/>
    <col min="14" max="14" width="2.42578125" style="8" customWidth="1"/>
    <col min="15" max="15" width="9.7109375" style="8" customWidth="1"/>
    <col min="16" max="16384" width="9.140625" style="8"/>
  </cols>
  <sheetData>
    <row r="1" spans="1:15" s="5" customFormat="1" ht="19.5">
      <c r="A1" s="53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5" ht="23.25" customHeight="1" thickBot="1">
      <c r="A3" s="6"/>
      <c r="B3" s="7" t="s">
        <v>20</v>
      </c>
      <c r="C3" s="7" t="s">
        <v>21</v>
      </c>
      <c r="D3" s="7" t="s">
        <v>22</v>
      </c>
    </row>
    <row r="4" spans="1:15" ht="30" customHeight="1" thickBot="1">
      <c r="A4" s="7" t="s">
        <v>23</v>
      </c>
      <c r="B4" s="43">
        <f>PP!H13</f>
        <v>66</v>
      </c>
      <c r="C4" s="44">
        <f>D4-B4</f>
        <v>34</v>
      </c>
      <c r="D4" s="45">
        <f>PP!J13</f>
        <v>100</v>
      </c>
    </row>
    <row r="5" spans="1:15" ht="30" customHeight="1" thickBot="1">
      <c r="A5" s="7" t="s">
        <v>24</v>
      </c>
      <c r="B5" s="46">
        <f>PP!H14</f>
        <v>51</v>
      </c>
      <c r="C5" s="44">
        <f>D5-B5</f>
        <v>56</v>
      </c>
      <c r="D5" s="47">
        <f>PP!J14</f>
        <v>107</v>
      </c>
    </row>
    <row r="6" spans="1:15" ht="30" customHeight="1">
      <c r="A6" s="7" t="s">
        <v>22</v>
      </c>
      <c r="B6" s="41">
        <f>SUM(B4:B5)</f>
        <v>117</v>
      </c>
      <c r="C6" s="41">
        <f>SUM(C4:C5)</f>
        <v>90</v>
      </c>
      <c r="D6" s="42">
        <f>SUM(D4:D5)</f>
        <v>207</v>
      </c>
      <c r="E6" s="9"/>
    </row>
    <row r="9" spans="1:15" ht="14.1" customHeight="1">
      <c r="A9" s="8" t="s">
        <v>25</v>
      </c>
      <c r="E9" s="10" t="s">
        <v>26</v>
      </c>
      <c r="F9" s="10" t="s">
        <v>27</v>
      </c>
      <c r="G9" s="8">
        <f>B4</f>
        <v>66</v>
      </c>
      <c r="H9" s="10" t="s">
        <v>28</v>
      </c>
      <c r="I9" s="11">
        <f>D4</f>
        <v>100</v>
      </c>
      <c r="J9" s="10" t="s">
        <v>27</v>
      </c>
      <c r="K9" s="12">
        <f>G9/I9</f>
        <v>0.66</v>
      </c>
      <c r="L9" s="8" t="s">
        <v>29</v>
      </c>
      <c r="M9" s="13">
        <f>$K9-1.96*SQRT($K9*(1-$K9)/($I9-1))</f>
        <v>0.56668533520037345</v>
      </c>
      <c r="N9" s="8" t="s">
        <v>30</v>
      </c>
      <c r="O9" s="14">
        <f>$K9+1.96*SQRT($K9*(1-$K9)/($I9-1))</f>
        <v>0.75331466479962661</v>
      </c>
    </row>
    <row r="10" spans="1:15" ht="14.1" customHeight="1">
      <c r="A10" s="8" t="s">
        <v>31</v>
      </c>
      <c r="E10" s="10" t="s">
        <v>32</v>
      </c>
      <c r="F10" s="10" t="s">
        <v>27</v>
      </c>
      <c r="G10" s="8">
        <f>B5</f>
        <v>51</v>
      </c>
      <c r="H10" s="10" t="s">
        <v>28</v>
      </c>
      <c r="I10" s="11">
        <f>D5</f>
        <v>107</v>
      </c>
      <c r="J10" s="10" t="s">
        <v>27</v>
      </c>
      <c r="K10" s="12">
        <f>G10/I10</f>
        <v>0.47663551401869159</v>
      </c>
      <c r="L10" s="8" t="s">
        <v>29</v>
      </c>
      <c r="M10" s="13">
        <f>$K10-1.96*SQRT($K10*(1-$K10)/($I10-1))</f>
        <v>0.38155348024102997</v>
      </c>
      <c r="N10" s="8" t="s">
        <v>30</v>
      </c>
      <c r="O10" s="14">
        <f>$K10+1.96*SQRT($K10*(1-$K10)/($I10-1))</f>
        <v>0.5717175477963532</v>
      </c>
    </row>
    <row r="11" spans="1:15" ht="14.1" customHeight="1">
      <c r="A11" s="8" t="s">
        <v>33</v>
      </c>
      <c r="E11" s="10" t="s">
        <v>34</v>
      </c>
      <c r="F11" s="10" t="s">
        <v>27</v>
      </c>
      <c r="G11" s="8">
        <f>B6</f>
        <v>117</v>
      </c>
      <c r="H11" s="10" t="s">
        <v>28</v>
      </c>
      <c r="I11" s="11">
        <f>D6</f>
        <v>207</v>
      </c>
      <c r="J11" s="10" t="s">
        <v>27</v>
      </c>
      <c r="K11" s="12">
        <f>G11/I11</f>
        <v>0.56521739130434778</v>
      </c>
      <c r="L11" s="8" t="s">
        <v>29</v>
      </c>
      <c r="M11" s="13">
        <f>$K11-1.96*SQRT($K11*(1-$K11)/($I11-1))</f>
        <v>0.49752087795343147</v>
      </c>
      <c r="N11" s="8" t="s">
        <v>30</v>
      </c>
      <c r="O11" s="14">
        <f>$K11+1.96*SQRT($K11*(1-$K11)/($I11-1))</f>
        <v>0.63291390465526409</v>
      </c>
    </row>
    <row r="12" spans="1:15" ht="14.1" customHeight="1">
      <c r="A12" s="8" t="s">
        <v>35</v>
      </c>
      <c r="E12" s="10" t="s">
        <v>36</v>
      </c>
      <c r="F12" s="10" t="s">
        <v>27</v>
      </c>
      <c r="G12" s="8">
        <f>D4</f>
        <v>100</v>
      </c>
      <c r="H12" s="10" t="s">
        <v>28</v>
      </c>
      <c r="I12" s="11">
        <f>D6</f>
        <v>207</v>
      </c>
      <c r="J12" s="10" t="s">
        <v>27</v>
      </c>
      <c r="K12" s="12">
        <f>G12/I12</f>
        <v>0.48309178743961351</v>
      </c>
    </row>
    <row r="13" spans="1:15" ht="14.1" customHeight="1">
      <c r="A13" s="8" t="s">
        <v>37</v>
      </c>
      <c r="E13" s="10" t="s">
        <v>38</v>
      </c>
      <c r="F13" s="10" t="s">
        <v>27</v>
      </c>
      <c r="G13" s="12">
        <f>K9</f>
        <v>0.66</v>
      </c>
      <c r="H13" s="10" t="s">
        <v>28</v>
      </c>
      <c r="I13" s="15">
        <f>K10</f>
        <v>0.47663551401869159</v>
      </c>
      <c r="J13" s="10" t="s">
        <v>27</v>
      </c>
      <c r="K13" s="16">
        <f>G13/I13</f>
        <v>1.3847058823529412</v>
      </c>
      <c r="L13" s="8" t="s">
        <v>29</v>
      </c>
      <c r="M13" s="16">
        <f>EXP(LN($K$13)-1.96*SQRT(1/$B$4-1/$D$4+1/$B$5-1/$D$5))</f>
        <v>1.0856197943384518</v>
      </c>
      <c r="N13" s="8" t="s">
        <v>30</v>
      </c>
      <c r="O13" s="17">
        <f>EXP(LN($K$13)+1.96*SQRT(1/$B$4-1/$D$4+1/$B$5-1/$D$5))</f>
        <v>1.7661895910724958</v>
      </c>
    </row>
    <row r="14" spans="1:15" ht="14.1" customHeight="1">
      <c r="A14" s="8" t="s">
        <v>39</v>
      </c>
      <c r="E14" s="10" t="s">
        <v>40</v>
      </c>
      <c r="F14" s="10" t="s">
        <v>27</v>
      </c>
      <c r="G14" s="18" t="str">
        <f>"("&amp;B4&amp;" x "&amp;C5&amp;")"</f>
        <v>(66 x 56)</v>
      </c>
      <c r="H14" s="10" t="s">
        <v>28</v>
      </c>
      <c r="I14" s="11" t="str">
        <f>"("&amp;B5&amp;" x "&amp;C4&amp;")"</f>
        <v>(51 x 34)</v>
      </c>
      <c r="J14" s="10" t="s">
        <v>27</v>
      </c>
      <c r="K14" s="16">
        <f>(B4*C5)/(B5*C4)</f>
        <v>2.1314878892733562</v>
      </c>
      <c r="L14" s="8" t="s">
        <v>29</v>
      </c>
      <c r="M14" s="16">
        <f>EXP(LN($K$14)-1.96*SQRT(1/$B$4+1/$C$4+1/$B$5+1/$C$5))</f>
        <v>1.2158761932658446</v>
      </c>
      <c r="N14" s="8" t="s">
        <v>30</v>
      </c>
      <c r="O14" s="17">
        <f>EXP(LN($K$14)+1.96*SQRT(1/$B$4+1/$C$4+1/$B$5+1/$C$5))</f>
        <v>3.7365980576655904</v>
      </c>
    </row>
    <row r="15" spans="1:15" ht="14.1" customHeight="1">
      <c r="A15" s="8" t="s">
        <v>41</v>
      </c>
      <c r="E15" s="10" t="s">
        <v>42</v>
      </c>
      <c r="F15" s="10" t="s">
        <v>27</v>
      </c>
      <c r="G15" s="12">
        <f>K9</f>
        <v>0.66</v>
      </c>
      <c r="H15" s="10" t="s">
        <v>43</v>
      </c>
      <c r="I15" s="15">
        <f>K10</f>
        <v>0.47663551401869159</v>
      </c>
      <c r="J15" s="10" t="s">
        <v>27</v>
      </c>
      <c r="K15" s="12">
        <f>G15-I15</f>
        <v>0.18336448598130844</v>
      </c>
      <c r="L15" s="8" t="s">
        <v>29</v>
      </c>
      <c r="M15" s="13">
        <f>$K15-1.96*SQRT($K9*(1-$K9)/($I9-1)+$K10*(1-$K10)/($I10-1))</f>
        <v>5.0142041123232672E-2</v>
      </c>
      <c r="N15" s="8" t="s">
        <v>30</v>
      </c>
      <c r="O15" s="14">
        <f>$K15+1.96*SQRT($K9*(1-$K9)/($I9-1)+$K10*(1-$K10)/($I10-1))</f>
        <v>0.31658693083938422</v>
      </c>
    </row>
    <row r="16" spans="1:15" ht="14.1" customHeight="1">
      <c r="A16" s="8" t="s">
        <v>44</v>
      </c>
      <c r="E16" s="10" t="s">
        <v>45</v>
      </c>
      <c r="F16" s="10" t="s">
        <v>27</v>
      </c>
      <c r="G16" s="8">
        <v>1</v>
      </c>
      <c r="H16" s="10" t="s">
        <v>28</v>
      </c>
      <c r="I16" s="19">
        <f>K15</f>
        <v>0.18336448598130844</v>
      </c>
      <c r="J16" s="10" t="s">
        <v>27</v>
      </c>
      <c r="K16" s="20">
        <f>G16/I16</f>
        <v>5.453618756371049</v>
      </c>
      <c r="L16" s="8" t="s">
        <v>29</v>
      </c>
      <c r="M16" s="20">
        <f>1/O15</f>
        <v>3.1586900866332206</v>
      </c>
      <c r="N16" s="8" t="s">
        <v>30</v>
      </c>
      <c r="O16" s="21">
        <f>1/M15</f>
        <v>19.943344498927125</v>
      </c>
    </row>
    <row r="17" spans="1:15" ht="14.1" customHeight="1">
      <c r="A17" s="8" t="s">
        <v>46</v>
      </c>
      <c r="E17" s="10" t="s">
        <v>47</v>
      </c>
      <c r="F17" s="10" t="s">
        <v>27</v>
      </c>
      <c r="G17" s="22" t="str">
        <f>"("&amp;ROUND(K9,3)&amp;" - "&amp;ROUND(K10,3)&amp;")"</f>
        <v>(0,66 - 0,477)</v>
      </c>
      <c r="H17" s="10" t="s">
        <v>28</v>
      </c>
      <c r="I17" s="19">
        <f>K10</f>
        <v>0.47663551401869159</v>
      </c>
      <c r="J17" s="10" t="s">
        <v>27</v>
      </c>
      <c r="K17" s="12">
        <f>(K9-K10)/K10</f>
        <v>0.38470588235294123</v>
      </c>
      <c r="L17" s="8" t="s">
        <v>29</v>
      </c>
      <c r="M17" s="12">
        <f>M13-1</f>
        <v>8.5619794338451793E-2</v>
      </c>
      <c r="N17" s="8" t="s">
        <v>30</v>
      </c>
      <c r="O17" s="14">
        <f>O13-1</f>
        <v>0.76618959107249585</v>
      </c>
    </row>
  </sheetData>
  <printOptions horizontalCentered="1" verticalCentered="1"/>
  <pageMargins left="0.23622047244094491" right="0.23622047244094491" top="0.55118110236220474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per la salute del bambino</dc:creator>
  <cp:keywords/>
  <dc:description/>
  <cp:lastModifiedBy>roberto buzzetti</cp:lastModifiedBy>
  <cp:revision/>
  <dcterms:created xsi:type="dcterms:W3CDTF">2002-06-11T10:43:32Z</dcterms:created>
  <dcterms:modified xsi:type="dcterms:W3CDTF">2019-03-26T08:45:05Z</dcterms:modified>
  <cp:category/>
  <cp:contentStatus/>
</cp:coreProperties>
</file>